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bby\Documents\"/>
    </mc:Choice>
  </mc:AlternateContent>
  <bookViews>
    <workbookView xWindow="0" yWindow="0" windowWidth="20490" windowHeight="7155"/>
  </bookViews>
  <sheets>
    <sheet name="Bets" sheetId="1" r:id="rId1"/>
    <sheet name="Sports and Bookies" sheetId="2" r:id="rId2"/>
  </sheets>
  <definedNames>
    <definedName name="_xlnm._FilterDatabase" localSheetId="0" hidden="1">Bets!$I$45:$I$45</definedName>
  </definedNames>
  <calcPr calcId="152511"/>
</workbook>
</file>

<file path=xl/calcChain.xml><?xml version="1.0" encoding="utf-8"?>
<calcChain xmlns="http://schemas.openxmlformats.org/spreadsheetml/2006/main">
  <c r="N18" i="1" l="1"/>
  <c r="O18" i="1" s="1"/>
  <c r="L18" i="1"/>
  <c r="M18" i="1" s="1"/>
  <c r="N19" i="1" l="1"/>
  <c r="O19" i="1" s="1"/>
  <c r="L19" i="1"/>
  <c r="M19" i="1" s="1"/>
  <c r="N20" i="1" l="1"/>
  <c r="O20" i="1" s="1"/>
  <c r="L20" i="1"/>
  <c r="M20" i="1" s="1"/>
  <c r="N21" i="1" l="1"/>
  <c r="O21" i="1" s="1"/>
  <c r="L21" i="1"/>
  <c r="M21" i="1" s="1"/>
  <c r="N22" i="1" l="1"/>
  <c r="O22" i="1" s="1"/>
  <c r="L22" i="1"/>
  <c r="M22" i="1" s="1"/>
  <c r="N23" i="1" l="1"/>
  <c r="O23" i="1" s="1"/>
  <c r="L23" i="1"/>
  <c r="M23" i="1" s="1"/>
  <c r="N24" i="1" l="1"/>
  <c r="O24" i="1" s="1"/>
  <c r="L24" i="1"/>
  <c r="M24" i="1" s="1"/>
  <c r="N25" i="1" l="1"/>
  <c r="O25" i="1" s="1"/>
  <c r="L25" i="1"/>
  <c r="M25" i="1" s="1"/>
  <c r="N26" i="1" l="1"/>
  <c r="O26" i="1" s="1"/>
  <c r="L26" i="1"/>
  <c r="M26" i="1" s="1"/>
  <c r="N27" i="1" l="1"/>
  <c r="O27" i="1" s="1"/>
  <c r="L27" i="1"/>
  <c r="M27" i="1" s="1"/>
  <c r="N28" i="1" l="1"/>
  <c r="O28" i="1" s="1"/>
  <c r="L28" i="1"/>
  <c r="M28" i="1" s="1"/>
  <c r="N29" i="1"/>
  <c r="O29" i="1" s="1"/>
  <c r="L29" i="1"/>
  <c r="M29" i="1" s="1"/>
  <c r="N30" i="1" l="1"/>
  <c r="O30" i="1" s="1"/>
  <c r="L30" i="1"/>
  <c r="M30" i="1" s="1"/>
  <c r="N31" i="1" l="1"/>
  <c r="O31" i="1" s="1"/>
  <c r="L31" i="1"/>
  <c r="M31" i="1" s="1"/>
  <c r="N32" i="1" l="1"/>
  <c r="O32" i="1" s="1"/>
  <c r="L32" i="1"/>
  <c r="M32" i="1" s="1"/>
  <c r="N33" i="1"/>
  <c r="O33" i="1" s="1"/>
  <c r="L33" i="1"/>
  <c r="M33" i="1" s="1"/>
  <c r="N34" i="1" l="1"/>
  <c r="O34" i="1" s="1"/>
  <c r="L34" i="1"/>
  <c r="M34" i="1" s="1"/>
  <c r="N35" i="1" l="1"/>
  <c r="O35" i="1" s="1"/>
  <c r="L35" i="1"/>
  <c r="M35" i="1" s="1"/>
  <c r="N36" i="1" l="1"/>
  <c r="O36" i="1" s="1"/>
  <c r="L36" i="1"/>
  <c r="M36" i="1" s="1"/>
  <c r="N37" i="1" l="1"/>
  <c r="O37" i="1" s="1"/>
  <c r="L37" i="1"/>
  <c r="M37" i="1" s="1"/>
  <c r="N38" i="1"/>
  <c r="O38" i="1" s="1"/>
  <c r="L38" i="1"/>
  <c r="M38" i="1" s="1"/>
  <c r="N39" i="1"/>
  <c r="O39" i="1" s="1"/>
  <c r="L39" i="1"/>
  <c r="M39" i="1" s="1"/>
  <c r="N40" i="1" l="1"/>
  <c r="O40" i="1" s="1"/>
  <c r="L40" i="1"/>
  <c r="M40" i="1" s="1"/>
  <c r="N41" i="1" l="1"/>
  <c r="O41" i="1" s="1"/>
  <c r="L41" i="1"/>
  <c r="M41" i="1" s="1"/>
  <c r="N42" i="1" l="1"/>
  <c r="O42" i="1" s="1"/>
  <c r="L42" i="1"/>
  <c r="M42" i="1" s="1"/>
  <c r="N43" i="1" l="1"/>
  <c r="O43" i="1" s="1"/>
  <c r="L43" i="1"/>
  <c r="M43" i="1" s="1"/>
  <c r="M13" i="2"/>
  <c r="F8" i="2"/>
  <c r="E9" i="2"/>
  <c r="C12" i="2"/>
  <c r="F10" i="2"/>
  <c r="C15" i="2"/>
  <c r="C16" i="2"/>
  <c r="E5" i="2"/>
  <c r="M8" i="2"/>
  <c r="E15" i="2"/>
  <c r="M19" i="2"/>
  <c r="B11" i="2"/>
  <c r="F12" i="2"/>
  <c r="F14" i="2"/>
  <c r="F16" i="2"/>
  <c r="C4" i="2"/>
  <c r="B16" i="2"/>
  <c r="E8" i="2"/>
  <c r="B12" i="2"/>
  <c r="C11" i="2"/>
  <c r="M16" i="2"/>
  <c r="C7" i="2"/>
  <c r="M22" i="2"/>
  <c r="B14" i="2"/>
  <c r="M18" i="2"/>
  <c r="E7" i="2"/>
  <c r="B5" i="2"/>
  <c r="M4" i="2"/>
  <c r="M25" i="2"/>
  <c r="B13" i="1"/>
  <c r="C8" i="2"/>
  <c r="B8" i="2"/>
  <c r="M11" i="2"/>
  <c r="M7" i="2"/>
  <c r="M12" i="2"/>
  <c r="M10" i="2"/>
  <c r="E12" i="2"/>
  <c r="E13" i="2"/>
  <c r="E6" i="2"/>
  <c r="F11" i="2"/>
  <c r="B11" i="1"/>
  <c r="C14" i="2"/>
  <c r="C10" i="2"/>
  <c r="B13" i="2"/>
  <c r="M15" i="2"/>
  <c r="M5" i="2"/>
  <c r="B9" i="1"/>
  <c r="F13" i="2"/>
  <c r="B7" i="2"/>
  <c r="B10" i="1"/>
  <c r="C13" i="2"/>
  <c r="E11" i="2"/>
  <c r="M6" i="2"/>
  <c r="M21" i="2"/>
  <c r="F4" i="2"/>
  <c r="B10" i="2"/>
  <c r="C9" i="2"/>
  <c r="B7" i="1"/>
  <c r="M27" i="2"/>
  <c r="B8" i="1"/>
  <c r="F15" i="2"/>
  <c r="F5" i="2"/>
  <c r="C6" i="2"/>
  <c r="M20" i="2"/>
  <c r="M17" i="2"/>
  <c r="B15" i="2"/>
  <c r="E10" i="2"/>
  <c r="M26" i="2"/>
  <c r="F6" i="2"/>
  <c r="C5" i="2"/>
  <c r="B6" i="2"/>
  <c r="M23" i="2"/>
  <c r="M9" i="2"/>
  <c r="E14" i="2"/>
  <c r="B14" i="1"/>
  <c r="M24" i="2"/>
  <c r="M14" i="2"/>
  <c r="E16" i="2"/>
  <c r="F7" i="2"/>
  <c r="M28" i="2"/>
  <c r="F9" i="2"/>
  <c r="E4" i="2"/>
  <c r="B9" i="2"/>
  <c r="B4" i="2"/>
  <c r="B6" i="1" l="1"/>
  <c r="C8" i="1" s="1"/>
  <c r="L30" i="2"/>
  <c r="K30" i="2"/>
  <c r="M30" i="2"/>
  <c r="E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F17" i="2"/>
  <c r="O26" i="2"/>
  <c r="O9" i="2"/>
  <c r="O6" i="2"/>
  <c r="O7" i="2"/>
  <c r="O20" i="2"/>
  <c r="O10" i="2"/>
  <c r="O5" i="2"/>
  <c r="O23" i="2"/>
  <c r="O18" i="2"/>
  <c r="O11" i="2"/>
  <c r="O28" i="2"/>
  <c r="O17" i="2"/>
  <c r="O4" i="2"/>
  <c r="O8" i="2"/>
  <c r="O21" i="2"/>
  <c r="O12" i="2"/>
  <c r="O22" i="2"/>
  <c r="O27" i="2"/>
  <c r="O19" i="2"/>
  <c r="O24" i="2"/>
  <c r="O16" i="2"/>
  <c r="O13" i="2"/>
  <c r="O25" i="2"/>
  <c r="O14" i="2"/>
  <c r="O15" i="2"/>
  <c r="N6" i="2" l="1"/>
  <c r="N10" i="2"/>
  <c r="N14" i="2"/>
  <c r="N18" i="2"/>
  <c r="N22" i="2"/>
  <c r="N26" i="2"/>
  <c r="N5" i="2"/>
  <c r="N9" i="2"/>
  <c r="N13" i="2"/>
  <c r="N17" i="2"/>
  <c r="N21" i="2"/>
  <c r="N25" i="2"/>
  <c r="N4" i="2"/>
  <c r="N8" i="2"/>
  <c r="N12" i="2"/>
  <c r="N16" i="2"/>
  <c r="N20" i="2"/>
  <c r="N24" i="2"/>
  <c r="N28" i="2"/>
  <c r="N7" i="2"/>
  <c r="N11" i="2"/>
  <c r="N15" i="2"/>
  <c r="N19" i="2"/>
  <c r="N23" i="2"/>
  <c r="N27" i="2"/>
  <c r="G17" i="2"/>
  <c r="O30" i="2"/>
  <c r="N30" i="2" l="1"/>
  <c r="C7" i="1"/>
  <c r="C9" i="1" l="1"/>
  <c r="B15" i="1" l="1"/>
  <c r="B12" i="1" l="1"/>
  <c r="D10" i="2"/>
  <c r="D16" i="2"/>
  <c r="D9" i="2"/>
  <c r="D11" i="2"/>
  <c r="D13" i="2"/>
  <c r="D15" i="2"/>
  <c r="D14" i="2"/>
  <c r="D7" i="2"/>
  <c r="D12" i="2"/>
  <c r="D8" i="2"/>
  <c r="B17" i="2"/>
  <c r="D5" i="2"/>
  <c r="D4" i="2" l="1"/>
  <c r="D6" i="2"/>
  <c r="C17" i="2" l="1"/>
  <c r="D17" i="2" s="1"/>
</calcChain>
</file>

<file path=xl/comments1.xml><?xml version="1.0" encoding="utf-8"?>
<comments xmlns="http://schemas.openxmlformats.org/spreadsheetml/2006/main">
  <authors>
    <author>Brian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Brian:</t>
        </r>
        <r>
          <rPr>
            <sz val="9"/>
            <color indexed="81"/>
            <rFont val="Tahoma"/>
            <family val="2"/>
          </rPr>
          <t xml:space="preserve">
EWW = Each Way Win
P =Place
</t>
        </r>
      </text>
    </comment>
  </commentList>
</comments>
</file>

<file path=xl/sharedStrings.xml><?xml version="1.0" encoding="utf-8"?>
<sst xmlns="http://schemas.openxmlformats.org/spreadsheetml/2006/main" count="235" uniqueCount="104">
  <si>
    <t>W/L</t>
  </si>
  <si>
    <t>Date</t>
  </si>
  <si>
    <t>Pick</t>
  </si>
  <si>
    <t>Odds</t>
  </si>
  <si>
    <t>Bookie</t>
  </si>
  <si>
    <t>Sport</t>
  </si>
  <si>
    <t>Actual P/L</t>
  </si>
  <si>
    <t>Total No. Bets</t>
  </si>
  <si>
    <t>Darts</t>
  </si>
  <si>
    <t>Soccer</t>
  </si>
  <si>
    <t>Total No. Losers</t>
  </si>
  <si>
    <t>Total No. Winners</t>
  </si>
  <si>
    <t>Total Staked</t>
  </si>
  <si>
    <t>Return</t>
  </si>
  <si>
    <t>ROI</t>
  </si>
  <si>
    <t>Total No. Void</t>
  </si>
  <si>
    <t>Total P/L</t>
  </si>
  <si>
    <t>Com.</t>
  </si>
  <si>
    <t>Tennis</t>
  </si>
  <si>
    <t>Total</t>
  </si>
  <si>
    <t>Staked</t>
  </si>
  <si>
    <t>P/L</t>
  </si>
  <si>
    <t>B</t>
  </si>
  <si>
    <t>Stake/Win</t>
  </si>
  <si>
    <t>Total Level Staked</t>
  </si>
  <si>
    <t>LS P/L</t>
  </si>
  <si>
    <t>Level Staked</t>
  </si>
  <si>
    <t>Back/Lay</t>
  </si>
  <si>
    <t>LS Total P/L</t>
  </si>
  <si>
    <t>Horse Racing</t>
  </si>
  <si>
    <t xml:space="preserve">Bookmaker </t>
  </si>
  <si>
    <t>Deposited</t>
  </si>
  <si>
    <t>Withdrawn</t>
  </si>
  <si>
    <t>Pending</t>
  </si>
  <si>
    <t>Balance</t>
  </si>
  <si>
    <t>Betdaq</t>
  </si>
  <si>
    <t>Pinnacle</t>
  </si>
  <si>
    <t>Sky Bet</t>
  </si>
  <si>
    <t>Ladbrokes</t>
  </si>
  <si>
    <t>Bet365</t>
  </si>
  <si>
    <t>Betfred</t>
  </si>
  <si>
    <t>Boylesports</t>
  </si>
  <si>
    <t>Coral</t>
  </si>
  <si>
    <t>Paddy Power</t>
  </si>
  <si>
    <t>Totesport</t>
  </si>
  <si>
    <t>William Hill</t>
  </si>
  <si>
    <t>888Sport</t>
  </si>
  <si>
    <t>Stan James</t>
  </si>
  <si>
    <t>Betfair</t>
  </si>
  <si>
    <t>BetVictor</t>
  </si>
  <si>
    <t>Totals</t>
  </si>
  <si>
    <t>AFL</t>
  </si>
  <si>
    <t>F1</t>
  </si>
  <si>
    <t>Other</t>
  </si>
  <si>
    <t>Cricket</t>
  </si>
  <si>
    <t>Dogs</t>
  </si>
  <si>
    <t>NFL</t>
  </si>
  <si>
    <t>Rugby</t>
  </si>
  <si>
    <t>Unibet</t>
  </si>
  <si>
    <t>Betbright</t>
  </si>
  <si>
    <t>Bet Internet</t>
  </si>
  <si>
    <t>Racebets</t>
  </si>
  <si>
    <t>Seaniemac</t>
  </si>
  <si>
    <t>Sportingbet</t>
  </si>
  <si>
    <t>Titan Bet</t>
  </si>
  <si>
    <t>Betway</t>
  </si>
  <si>
    <t>Baseball</t>
  </si>
  <si>
    <t>Baseketball</t>
  </si>
  <si>
    <t>W</t>
  </si>
  <si>
    <t>T Monteiro</t>
  </si>
  <si>
    <t xml:space="preserve">                                                        </t>
  </si>
  <si>
    <t>Sports (Tennis Tips UK)</t>
  </si>
  <si>
    <t>Smarkets.com</t>
  </si>
  <si>
    <t>ROI (Return on Investment)</t>
  </si>
  <si>
    <t>Type:</t>
  </si>
  <si>
    <t>Elite</t>
  </si>
  <si>
    <t>P Carreno-Busta</t>
  </si>
  <si>
    <t>L</t>
  </si>
  <si>
    <t>VIP</t>
  </si>
  <si>
    <t>Marathon Bet</t>
  </si>
  <si>
    <t>M Krueger -1.5 (Set Handicap)</t>
  </si>
  <si>
    <t xml:space="preserve">L Davis </t>
  </si>
  <si>
    <t>Free</t>
  </si>
  <si>
    <t>A Krajicek</t>
  </si>
  <si>
    <t>J Donaldson</t>
  </si>
  <si>
    <t>J Donaldson -1.5 (Set Handicap)</t>
  </si>
  <si>
    <t>G Muller -1.5 (Set Handicap)</t>
  </si>
  <si>
    <t xml:space="preserve">A Zverev </t>
  </si>
  <si>
    <t>R Harrison</t>
  </si>
  <si>
    <t>D Nguyen</t>
  </si>
  <si>
    <t>B Westerhof</t>
  </si>
  <si>
    <t>G Monfils</t>
  </si>
  <si>
    <t>Juan C M Aguilar</t>
  </si>
  <si>
    <t>G Monfils +1.5 (Set Handicap)</t>
  </si>
  <si>
    <t>K Nishikori +1.5 (Set Handicap)</t>
  </si>
  <si>
    <t>V Galovic</t>
  </si>
  <si>
    <t>Z Zhang</t>
  </si>
  <si>
    <t>R Opelka +1.5 (Set Handicap)</t>
  </si>
  <si>
    <t>Y Nishioka</t>
  </si>
  <si>
    <t>J Isner</t>
  </si>
  <si>
    <t>Y Uchiyama</t>
  </si>
  <si>
    <t>A De Greef</t>
  </si>
  <si>
    <t>M Michalicka</t>
  </si>
  <si>
    <t>J Sousa +4.5 (Games Handicap)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</si>
</sst>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£&quot;#,##0.00;\-&quot;£&quot;#,##0.00"/>
    <numFmt numFmtId="164" formatCode="&quot;£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3F3F3F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7" fillId="6" borderId="2" applyNumberFormat="0" applyFont="0" applyAlignment="0" applyProtection="0"/>
    <xf numFmtId="0" fontId="15" fillId="3" borderId="3" applyNumberFormat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10" fontId="0" fillId="0" borderId="0" xfId="0" applyNumberFormat="1"/>
    <xf numFmtId="0" fontId="3" fillId="3" borderId="1" xfId="2"/>
    <xf numFmtId="10" fontId="3" fillId="3" borderId="1" xfId="2" applyNumberFormat="1" applyAlignment="1">
      <alignment horizontal="right"/>
    </xf>
    <xf numFmtId="9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4" borderId="0" xfId="1" applyFill="1"/>
    <xf numFmtId="0" fontId="5" fillId="0" borderId="0" xfId="0" applyFont="1"/>
    <xf numFmtId="0" fontId="6" fillId="3" borderId="1" xfId="2" applyFont="1"/>
    <xf numFmtId="10" fontId="6" fillId="3" borderId="1" xfId="2" applyNumberFormat="1" applyFont="1"/>
    <xf numFmtId="0" fontId="0" fillId="0" borderId="0" xfId="0"/>
    <xf numFmtId="0" fontId="1" fillId="0" borderId="0" xfId="0" applyFont="1" applyAlignment="1">
      <alignment horizontal="center"/>
    </xf>
    <xf numFmtId="15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6" borderId="2" xfId="3" applyFont="1"/>
    <xf numFmtId="0" fontId="9" fillId="6" borderId="2" xfId="3" applyFont="1" applyAlignment="1">
      <alignment horizontal="center"/>
    </xf>
    <xf numFmtId="0" fontId="9" fillId="6" borderId="2" xfId="3" applyFont="1" applyAlignment="1">
      <alignment horizontal="right"/>
    </xf>
    <xf numFmtId="0" fontId="4" fillId="3" borderId="0" xfId="2" applyFont="1" applyBorder="1"/>
    <xf numFmtId="10" fontId="5" fillId="0" borderId="0" xfId="0" applyNumberFormat="1" applyFont="1"/>
    <xf numFmtId="0" fontId="10" fillId="0" borderId="0" xfId="0" applyFont="1"/>
    <xf numFmtId="15" fontId="11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1" fillId="0" borderId="0" xfId="0" applyFont="1"/>
    <xf numFmtId="10" fontId="3" fillId="3" borderId="1" xfId="2" applyNumberFormat="1" applyAlignment="1">
      <alignment horizontal="center"/>
    </xf>
    <xf numFmtId="0" fontId="3" fillId="3" borderId="1" xfId="2" applyProtection="1">
      <protection hidden="1"/>
    </xf>
    <xf numFmtId="2" fontId="15" fillId="3" borderId="3" xfId="4" applyNumberForma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164" fontId="6" fillId="3" borderId="1" xfId="2" applyNumberFormat="1" applyFont="1" applyProtection="1">
      <protection hidden="1"/>
    </xf>
    <xf numFmtId="7" fontId="6" fillId="3" borderId="1" xfId="2" applyNumberFormat="1" applyFont="1" applyAlignment="1" applyProtection="1">
      <alignment horizontal="right"/>
      <protection hidden="1"/>
    </xf>
    <xf numFmtId="10" fontId="6" fillId="3" borderId="1" xfId="2" applyNumberFormat="1" applyFont="1" applyProtection="1">
      <protection hidden="1"/>
    </xf>
    <xf numFmtId="3" fontId="6" fillId="3" borderId="1" xfId="2" applyNumberFormat="1" applyFont="1" applyProtection="1">
      <protection hidden="1"/>
    </xf>
    <xf numFmtId="2" fontId="6" fillId="3" borderId="1" xfId="2" applyNumberFormat="1" applyFont="1" applyProtection="1">
      <protection hidden="1"/>
    </xf>
    <xf numFmtId="2" fontId="1" fillId="5" borderId="0" xfId="0" applyNumberFormat="1" applyFont="1" applyFill="1" applyAlignment="1" applyProtection="1">
      <alignment horizontal="center"/>
      <protection locked="0"/>
    </xf>
    <xf numFmtId="164" fontId="1" fillId="5" borderId="0" xfId="0" applyNumberFormat="1" applyFont="1" applyFill="1" applyAlignment="1" applyProtection="1">
      <alignment horizontal="center"/>
      <protection locked="0"/>
    </xf>
    <xf numFmtId="9" fontId="1" fillId="5" borderId="0" xfId="0" applyNumberFormat="1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center"/>
      <protection locked="0"/>
    </xf>
    <xf numFmtId="2" fontId="8" fillId="6" borderId="2" xfId="3" applyNumberFormat="1" applyFont="1" applyProtection="1">
      <protection hidden="1"/>
    </xf>
    <xf numFmtId="2" fontId="8" fillId="6" borderId="2" xfId="3" applyNumberFormat="1" applyFont="1" applyAlignment="1" applyProtection="1">
      <alignment horizontal="right"/>
      <protection hidden="1"/>
    </xf>
    <xf numFmtId="164" fontId="3" fillId="3" borderId="1" xfId="2" applyNumberFormat="1" applyAlignment="1" applyProtection="1">
      <protection hidden="1"/>
    </xf>
    <xf numFmtId="164" fontId="3" fillId="3" borderId="1" xfId="2" applyNumberFormat="1" applyProtection="1">
      <protection hidden="1"/>
    </xf>
    <xf numFmtId="10" fontId="3" fillId="3" borderId="1" xfId="2" applyNumberFormat="1" applyProtection="1">
      <protection hidden="1"/>
    </xf>
    <xf numFmtId="2" fontId="3" fillId="3" borderId="1" xfId="2" applyNumberFormat="1" applyProtection="1">
      <protection hidden="1"/>
    </xf>
    <xf numFmtId="0" fontId="6" fillId="3" borderId="1" xfId="2" applyFont="1" applyProtection="1">
      <protection hidden="1"/>
    </xf>
    <xf numFmtId="1" fontId="6" fillId="3" borderId="1" xfId="2" applyNumberFormat="1" applyFont="1" applyProtection="1">
      <protection hidden="1"/>
    </xf>
    <xf numFmtId="2" fontId="9" fillId="6" borderId="2" xfId="3" applyNumberFormat="1" applyFont="1" applyProtection="1">
      <protection hidden="1"/>
    </xf>
    <xf numFmtId="0" fontId="2" fillId="4" borderId="0" xfId="1" applyFill="1" applyProtection="1">
      <protection locked="0"/>
    </xf>
    <xf numFmtId="0" fontId="0" fillId="0" borderId="0" xfId="0" applyProtection="1">
      <protection locked="0"/>
    </xf>
    <xf numFmtId="15" fontId="1" fillId="5" borderId="0" xfId="0" applyNumberFormat="1" applyFont="1" applyFill="1" applyAlignment="1" applyProtection="1">
      <alignment horizontal="center"/>
      <protection locked="0"/>
    </xf>
    <xf numFmtId="15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">
    <cellStyle name="Calculation" xfId="2" builtinId="22"/>
    <cellStyle name="Neutral" xfId="1" builtinId="28"/>
    <cellStyle name="Normal" xfId="0" builtinId="0"/>
    <cellStyle name="Note" xfId="3" builtinId="10"/>
    <cellStyle name="Output" xfId="4" builtinId="21"/>
  </cellStyles>
  <dxfs count="327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12</xdr:row>
          <xdr:rowOff>9525</xdr:rowOff>
        </xdr:from>
        <xdr:to>
          <xdr:col>5</xdr:col>
          <xdr:colOff>19050</xdr:colOff>
          <xdr:row>14</xdr:row>
          <xdr:rowOff>171450</xdr:rowOff>
        </xdr:to>
        <xdr:sp macro="" textlink="">
          <xdr:nvSpPr>
            <xdr:cNvPr id="1034" name="New Bet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</a:rPr>
                <a:t>New Bet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123825</xdr:colOff>
      <xdr:row>0</xdr:row>
      <xdr:rowOff>133350</xdr:rowOff>
    </xdr:from>
    <xdr:to>
      <xdr:col>2</xdr:col>
      <xdr:colOff>692913</xdr:colOff>
      <xdr:row>3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33350"/>
          <a:ext cx="3302763" cy="65722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66675</xdr:rowOff>
    </xdr:from>
    <xdr:to>
      <xdr:col>14</xdr:col>
      <xdr:colOff>458204</xdr:colOff>
      <xdr:row>11</xdr:row>
      <xdr:rowOff>133676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66675"/>
          <a:ext cx="7192379" cy="233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202"/>
  <sheetViews>
    <sheetView tabSelected="1" topLeftCell="A7" zoomScaleNormal="100" workbookViewId="0">
      <selection activeCell="C13" sqref="C13"/>
    </sheetView>
  </sheetViews>
  <sheetFormatPr defaultRowHeight="15" x14ac:dyDescent="0.25"/>
  <cols>
    <col min="1" max="1" width="25.42578125" style="14" customWidth="1"/>
    <col min="2" max="2" width="15.5703125" customWidth="1"/>
    <col min="3" max="3" width="33.42578125" bestFit="1" customWidth="1"/>
    <col min="4" max="4" width="12.7109375" customWidth="1"/>
    <col min="5" max="5" width="7.42578125" style="7" customWidth="1"/>
    <col min="6" max="6" width="9.140625" style="7" customWidth="1"/>
    <col min="7" max="7" width="10.28515625" style="6" customWidth="1"/>
    <col min="8" max="8" width="7.85546875" style="5" customWidth="1"/>
    <col min="9" max="9" width="7.28515625" style="1" customWidth="1"/>
    <col min="10" max="10" width="10.140625" style="16" customWidth="1"/>
    <col min="11" max="11" width="13.42578125" style="25" customWidth="1"/>
    <col min="12" max="12" width="10.7109375" style="12" customWidth="1"/>
    <col min="13" max="13" width="11.140625" style="12" customWidth="1"/>
    <col min="14" max="14" width="8.28515625" style="12" customWidth="1"/>
    <col min="15" max="15" width="13.28515625" style="12" customWidth="1"/>
    <col min="16" max="16" width="2.85546875" style="8" customWidth="1"/>
    <col min="17" max="17" width="18" customWidth="1"/>
    <col min="18" max="18" width="11.7109375" customWidth="1"/>
    <col min="19" max="19" width="11" style="2" customWidth="1"/>
    <col min="20" max="20" width="9.85546875" bestFit="1" customWidth="1"/>
    <col min="21" max="21" width="17.7109375" customWidth="1"/>
  </cols>
  <sheetData>
    <row r="1" spans="1:19" s="12" customFormat="1" ht="26.25" x14ac:dyDescent="0.4">
      <c r="A1" s="24" t="s">
        <v>70</v>
      </c>
      <c r="E1" s="7"/>
      <c r="F1" s="7"/>
      <c r="G1" s="15"/>
      <c r="H1" s="5"/>
      <c r="I1" s="13"/>
      <c r="J1" s="16"/>
      <c r="K1" s="25"/>
      <c r="P1" s="8"/>
    </row>
    <row r="2" spans="1:19" s="12" customFormat="1" ht="17.25" customHeight="1" x14ac:dyDescent="0.45">
      <c r="A2" s="23"/>
      <c r="E2" s="25"/>
      <c r="F2" s="7"/>
      <c r="G2" s="15"/>
      <c r="H2" s="5"/>
      <c r="I2" s="13"/>
      <c r="J2" s="16"/>
      <c r="K2" s="25"/>
      <c r="P2" s="8"/>
    </row>
    <row r="3" spans="1:19" s="12" customFormat="1" x14ac:dyDescent="0.25">
      <c r="A3" s="22"/>
      <c r="E3" s="26"/>
      <c r="H3" s="5"/>
      <c r="I3" s="13"/>
      <c r="J3" s="16"/>
      <c r="K3" s="25"/>
      <c r="P3" s="8"/>
    </row>
    <row r="4" spans="1:19" s="12" customFormat="1" x14ac:dyDescent="0.25">
      <c r="E4" s="26"/>
      <c r="H4" s="5"/>
      <c r="I4" s="13"/>
      <c r="J4" s="16"/>
      <c r="K4" s="25"/>
      <c r="P4" s="8"/>
    </row>
    <row r="5" spans="1:19" s="12" customFormat="1" x14ac:dyDescent="0.25">
      <c r="A5" s="14"/>
      <c r="E5" s="7"/>
      <c r="F5" s="7"/>
      <c r="G5" s="15"/>
      <c r="H5" s="5"/>
      <c r="I5" s="13"/>
      <c r="J5" s="16"/>
      <c r="K5" s="25"/>
      <c r="P5" s="8"/>
    </row>
    <row r="6" spans="1:19" x14ac:dyDescent="0.25">
      <c r="A6" s="3" t="s">
        <v>7</v>
      </c>
      <c r="B6" s="29">
        <f ca="1">B7+B8+B9</f>
        <v>26</v>
      </c>
      <c r="C6" s="4"/>
      <c r="S6" s="12"/>
    </row>
    <row r="7" spans="1:19" x14ac:dyDescent="0.25">
      <c r="A7" s="3" t="s">
        <v>11</v>
      </c>
      <c r="B7" s="29">
        <f ca="1">COUNTIF(INDIRECT("I18"):INDIRECT("I10000"),"W")+COUNTIF(INDIRECT("I18"):INDIRECT("I10000"),"EWW")+COUNTIF(INDIRECT("I18"):INDIRECT("I10000"),"P")</f>
        <v>18</v>
      </c>
      <c r="C7" s="28">
        <f ca="1">IF(B7&lt;&gt;0,B7/B6,0)</f>
        <v>0.69230769230769229</v>
      </c>
      <c r="S7" s="12"/>
    </row>
    <row r="8" spans="1:19" s="12" customFormat="1" x14ac:dyDescent="0.25">
      <c r="A8" s="3" t="s">
        <v>10</v>
      </c>
      <c r="B8" s="29">
        <f ca="1">COUNTIF(INDIRECT("I18"):INDIRECT("I10000"),"L")</f>
        <v>8</v>
      </c>
      <c r="C8" s="28">
        <f ca="1">IF(B8&lt;&gt;0,B8/B6,0)</f>
        <v>0.30769230769230771</v>
      </c>
      <c r="E8" s="7"/>
      <c r="F8" s="7"/>
      <c r="G8" s="15"/>
      <c r="H8" s="5"/>
      <c r="I8" s="13"/>
      <c r="J8" s="16"/>
      <c r="K8" s="25"/>
      <c r="P8" s="8"/>
    </row>
    <row r="9" spans="1:19" x14ac:dyDescent="0.25">
      <c r="A9" s="3" t="s">
        <v>15</v>
      </c>
      <c r="B9" s="29">
        <f ca="1">COUNTIF(INDIRECT("I18"):INDIRECT("I10000"),"V")</f>
        <v>0</v>
      </c>
      <c r="C9" s="28">
        <f ca="1">IF(B9&lt;&gt;0,B9/B6,0)</f>
        <v>0</v>
      </c>
      <c r="S9" s="12"/>
    </row>
    <row r="10" spans="1:19" s="12" customFormat="1" x14ac:dyDescent="0.25">
      <c r="A10" s="10" t="s">
        <v>12</v>
      </c>
      <c r="B10" s="37">
        <f ca="1">SUMIF(INDIRECT("I18"):INDIRECT("I10000"),"&lt;&gt; ",INDIRECT("G18"):INDIRECT("G10000"))</f>
        <v>4180</v>
      </c>
      <c r="E10" s="7"/>
      <c r="F10" s="7"/>
      <c r="G10" s="15"/>
      <c r="H10" s="5"/>
      <c r="I10" s="13"/>
      <c r="J10" s="16"/>
      <c r="K10" s="25"/>
      <c r="P10" s="8"/>
    </row>
    <row r="11" spans="1:19" s="12" customFormat="1" x14ac:dyDescent="0.25">
      <c r="A11" s="10" t="s">
        <v>13</v>
      </c>
      <c r="B11" s="38">
        <f ca="1">SUM(INDIRECT("L18"):INDIRECT("L10000"))</f>
        <v>5318.4400000000005</v>
      </c>
      <c r="E11" s="7"/>
      <c r="F11" s="7"/>
      <c r="G11" s="15"/>
      <c r="H11" s="5"/>
      <c r="I11" s="13"/>
      <c r="J11" s="16"/>
      <c r="K11" s="25"/>
      <c r="P11" s="8"/>
    </row>
    <row r="12" spans="1:19" s="12" customFormat="1" x14ac:dyDescent="0.25">
      <c r="A12" s="10" t="s">
        <v>73</v>
      </c>
      <c r="B12" s="39">
        <f ca="1">IF(B10&lt;&gt;0,B11/B10,0)</f>
        <v>1.2723540669856461</v>
      </c>
      <c r="E12" s="7"/>
      <c r="F12" s="7"/>
      <c r="G12" s="15"/>
      <c r="H12" s="5"/>
      <c r="I12" s="13"/>
      <c r="J12" s="16"/>
      <c r="K12" s="25"/>
      <c r="P12" s="8"/>
    </row>
    <row r="13" spans="1:19" s="12" customFormat="1" x14ac:dyDescent="0.25">
      <c r="A13" s="10" t="s">
        <v>24</v>
      </c>
      <c r="B13" s="40">
        <f ca="1">SUM((COUNTIF(INDIRECT("G18"):INDIRECT("G10000"),"&lt;&gt;"))-(COUNTIF(INDIRECT("I18"):INDIRECT("I10000")," ")))</f>
        <v>26</v>
      </c>
      <c r="E13" s="7"/>
      <c r="F13" s="7"/>
      <c r="G13" s="15"/>
      <c r="H13" s="5"/>
      <c r="I13" s="13"/>
      <c r="J13" s="16"/>
      <c r="K13" s="25"/>
      <c r="P13" s="8"/>
    </row>
    <row r="14" spans="1:19" s="12" customFormat="1" x14ac:dyDescent="0.25">
      <c r="A14" s="10" t="s">
        <v>13</v>
      </c>
      <c r="B14" s="41">
        <f ca="1">SUM(INDIRECT("N18"):INDIRECT("N10000"))</f>
        <v>27.760000000000005</v>
      </c>
      <c r="E14" s="7"/>
      <c r="F14" s="7"/>
      <c r="G14" s="15"/>
      <c r="H14" s="5"/>
      <c r="I14" s="13"/>
      <c r="J14" s="16"/>
      <c r="K14" s="25"/>
      <c r="P14" s="8"/>
    </row>
    <row r="15" spans="1:19" s="12" customFormat="1" x14ac:dyDescent="0.25">
      <c r="A15" s="10" t="s">
        <v>14</v>
      </c>
      <c r="B15" s="39">
        <f ca="1">IF(B13&lt;&gt;0,B14/B13,0)</f>
        <v>1.0676923076923079</v>
      </c>
      <c r="E15" s="7"/>
      <c r="F15" s="7"/>
      <c r="G15" s="15"/>
      <c r="H15" s="5"/>
      <c r="I15" s="13"/>
      <c r="J15" s="16"/>
      <c r="K15" s="25"/>
      <c r="P15" s="8"/>
    </row>
    <row r="16" spans="1:19" s="12" customFormat="1" x14ac:dyDescent="0.25">
      <c r="E16" s="7"/>
      <c r="F16" s="7"/>
      <c r="G16" s="15"/>
      <c r="H16" s="5"/>
      <c r="I16" s="13"/>
      <c r="J16" s="16"/>
      <c r="K16" s="25"/>
      <c r="P16" s="8"/>
    </row>
    <row r="17" spans="1:21" s="12" customFormat="1" x14ac:dyDescent="0.25">
      <c r="A17" s="58" t="s">
        <v>1</v>
      </c>
      <c r="B17" s="45" t="s">
        <v>5</v>
      </c>
      <c r="C17" s="45" t="s">
        <v>2</v>
      </c>
      <c r="D17" s="45" t="s">
        <v>4</v>
      </c>
      <c r="E17" s="42" t="s">
        <v>3</v>
      </c>
      <c r="F17" s="42" t="s">
        <v>27</v>
      </c>
      <c r="G17" s="43" t="s">
        <v>23</v>
      </c>
      <c r="H17" s="44" t="s">
        <v>17</v>
      </c>
      <c r="I17" s="45" t="s">
        <v>0</v>
      </c>
      <c r="J17" s="46" t="s">
        <v>74</v>
      </c>
      <c r="K17" s="42"/>
      <c r="L17" s="45" t="s">
        <v>6</v>
      </c>
      <c r="M17" s="45" t="s">
        <v>16</v>
      </c>
      <c r="N17" s="45" t="s">
        <v>25</v>
      </c>
      <c r="O17" s="45" t="s">
        <v>28</v>
      </c>
      <c r="P17" s="56"/>
      <c r="Q17" s="57"/>
      <c r="R17" s="57"/>
      <c r="S17" s="57"/>
      <c r="T17" s="57"/>
      <c r="U17" s="57"/>
    </row>
    <row r="18" spans="1:21" s="12" customFormat="1" x14ac:dyDescent="0.25">
      <c r="A18" s="59">
        <v>42590</v>
      </c>
      <c r="B18" s="60" t="s">
        <v>18</v>
      </c>
      <c r="C18" s="61" t="s">
        <v>103</v>
      </c>
      <c r="D18" s="60" t="s">
        <v>79</v>
      </c>
      <c r="E18" s="31">
        <v>1.9650000000000001</v>
      </c>
      <c r="F18" s="31" t="s">
        <v>22</v>
      </c>
      <c r="G18" s="32">
        <v>100</v>
      </c>
      <c r="H18" s="33">
        <v>0</v>
      </c>
      <c r="I18" s="34" t="s">
        <v>68</v>
      </c>
      <c r="J18" s="35" t="s">
        <v>75</v>
      </c>
      <c r="K18" s="36"/>
      <c r="L18" s="30">
        <f t="shared" ref="L18:L43" si="0">IF(OR(I18="",I18="-"),"",IF(I18="V",0,IF(I18="W",IF(F18="B",ROUND(((E18-1)*G18)-(H18*((E18-1)*G18)),2)*(IF(ISBLANK(K18),1,1-K18)),G18),IF(I18="P",((G18/2)*((E18-1)/J18)) *(IF(ISBLANK(K18),1,1-K18))-(G18/2),IF(I18="EWW",IF(OR(F18="B", F18="EW"),G18/2*(E18-1)+(G18/2)*((E18-1)/J18)) *(IF(ISBLANK(K18),1,1-K18)),IF(I18="L",IF(F18="B",-(G18),IF(F18="EW",-(G18),-(ROUND(((E18-1)*G18)-(H18*((E18-1)*G18)),2))))))))))</f>
        <v>96.5</v>
      </c>
      <c r="M18" s="30">
        <f>IF(ISNUMBER(#REF!),IF(L18&lt;&gt;"",#REF!+L18,""),L18)</f>
        <v>96.5</v>
      </c>
      <c r="N18" s="30">
        <f t="shared" ref="N18:N43" si="1">IF(OR(I18="",I18="-"),"",IF(I18="V",0,IF(I18="W",IF(F18="B",ROUND(((E18-1)*1)-(H18*((E18-1)*1)),2) *(IF(ISBLANK(K18),1,1-K18)),1),IF(I18="P",((1/2)*((E18-1)/J18)) *(IF(ISBLANK(K18),1,1-K18))-(1/2),IF(I18="EWW",IF(OR(F18="B", F18="EW"),1/2*(E18-1)+(1/2)*((E18-1)/J18)) *(IF(ISBLANK(K18),1,1-K18)),IF(I18="L",IF(F18="B",-(1),IF(F18="EW",-(1),-(ROUND(((E18-1)*1)-(H18*((E18-1)*1)),2))))))))))</f>
        <v>0.97</v>
      </c>
      <c r="O18" s="30">
        <f>IF(ISNUMBER(#REF!),IF(N18&lt;&gt;"",#REF!+N18,""),N18)</f>
        <v>0.97</v>
      </c>
      <c r="P18" s="56"/>
      <c r="Q18" s="57"/>
      <c r="R18" s="57"/>
      <c r="S18" s="57"/>
      <c r="T18" s="57"/>
      <c r="U18" s="57"/>
    </row>
    <row r="19" spans="1:21" s="12" customFormat="1" x14ac:dyDescent="0.25">
      <c r="A19" s="59">
        <v>42590</v>
      </c>
      <c r="B19" s="60" t="s">
        <v>18</v>
      </c>
      <c r="C19" s="61" t="s">
        <v>102</v>
      </c>
      <c r="D19" s="60" t="s">
        <v>36</v>
      </c>
      <c r="E19" s="31">
        <v>5.39</v>
      </c>
      <c r="F19" s="31" t="s">
        <v>22</v>
      </c>
      <c r="G19" s="32">
        <v>100</v>
      </c>
      <c r="H19" s="33">
        <v>0</v>
      </c>
      <c r="I19" s="34" t="s">
        <v>68</v>
      </c>
      <c r="J19" s="35" t="s">
        <v>78</v>
      </c>
      <c r="K19" s="36"/>
      <c r="L19" s="30">
        <f t="shared" si="0"/>
        <v>439</v>
      </c>
      <c r="M19" s="30">
        <f>IF(ISNUMBER(#REF!),IF(L19&lt;&gt;"",#REF!+L19,""),L19)</f>
        <v>439</v>
      </c>
      <c r="N19" s="30">
        <f t="shared" si="1"/>
        <v>4.3899999999999997</v>
      </c>
      <c r="O19" s="30">
        <f>IF(ISNUMBER(#REF!),IF(N19&lt;&gt;"",#REF!+N19,""),N19)</f>
        <v>4.3899999999999997</v>
      </c>
      <c r="P19" s="56"/>
      <c r="Q19" s="57"/>
      <c r="R19" s="57"/>
      <c r="S19" s="57"/>
      <c r="T19" s="57"/>
      <c r="U19" s="57"/>
    </row>
    <row r="20" spans="1:21" s="12" customFormat="1" x14ac:dyDescent="0.25">
      <c r="A20" s="59">
        <v>42589</v>
      </c>
      <c r="B20" s="60" t="s">
        <v>18</v>
      </c>
      <c r="C20" s="61" t="s">
        <v>99</v>
      </c>
      <c r="D20" s="60" t="s">
        <v>42</v>
      </c>
      <c r="E20" s="31">
        <v>2</v>
      </c>
      <c r="F20" s="31" t="s">
        <v>22</v>
      </c>
      <c r="G20" s="32">
        <v>200</v>
      </c>
      <c r="H20" s="33">
        <v>0</v>
      </c>
      <c r="I20" s="34" t="s">
        <v>77</v>
      </c>
      <c r="J20" s="35" t="s">
        <v>75</v>
      </c>
      <c r="K20" s="36"/>
      <c r="L20" s="30">
        <f t="shared" si="0"/>
        <v>-200</v>
      </c>
      <c r="M20" s="30">
        <f>IF(ISNUMBER(#REF!),IF(L20&lt;&gt;"",#REF!+L20,""),L20)</f>
        <v>-200</v>
      </c>
      <c r="N20" s="30">
        <f t="shared" si="1"/>
        <v>-1</v>
      </c>
      <c r="O20" s="30">
        <f>IF(ISNUMBER(#REF!),IF(N20&lt;&gt;"",#REF!+N20,""),N20)</f>
        <v>-1</v>
      </c>
      <c r="P20" s="56"/>
      <c r="Q20" s="57"/>
      <c r="R20" s="57"/>
      <c r="S20" s="57"/>
      <c r="T20" s="57"/>
      <c r="U20" s="57"/>
    </row>
    <row r="21" spans="1:21" s="12" customFormat="1" x14ac:dyDescent="0.25">
      <c r="A21" s="59">
        <v>42589</v>
      </c>
      <c r="B21" s="60" t="s">
        <v>18</v>
      </c>
      <c r="C21" s="61" t="s">
        <v>101</v>
      </c>
      <c r="D21" s="60" t="s">
        <v>36</v>
      </c>
      <c r="E21" s="31">
        <v>3.74</v>
      </c>
      <c r="F21" s="31" t="s">
        <v>22</v>
      </c>
      <c r="G21" s="32">
        <v>200</v>
      </c>
      <c r="H21" s="33">
        <v>0</v>
      </c>
      <c r="I21" s="34" t="s">
        <v>68</v>
      </c>
      <c r="J21" s="35" t="s">
        <v>75</v>
      </c>
      <c r="K21" s="36"/>
      <c r="L21" s="30">
        <f t="shared" si="0"/>
        <v>548</v>
      </c>
      <c r="M21" s="30">
        <f>IF(ISNUMBER(#REF!),IF(L21&lt;&gt;"",#REF!+L21,""),L21)</f>
        <v>548</v>
      </c>
      <c r="N21" s="30">
        <f t="shared" si="1"/>
        <v>2.74</v>
      </c>
      <c r="O21" s="30">
        <f>IF(ISNUMBER(#REF!),IF(N21&lt;&gt;"",#REF!+N21,""),N21)</f>
        <v>2.74</v>
      </c>
      <c r="P21" s="56"/>
      <c r="Q21" s="57"/>
      <c r="R21" s="57"/>
      <c r="S21" s="57"/>
      <c r="T21" s="57"/>
      <c r="U21" s="57"/>
    </row>
    <row r="22" spans="1:21" s="12" customFormat="1" x14ac:dyDescent="0.25">
      <c r="A22" s="59">
        <v>42588</v>
      </c>
      <c r="B22" s="60" t="s">
        <v>18</v>
      </c>
      <c r="C22" s="61" t="s">
        <v>100</v>
      </c>
      <c r="D22" s="60" t="s">
        <v>42</v>
      </c>
      <c r="E22" s="31">
        <v>3.5</v>
      </c>
      <c r="F22" s="31" t="s">
        <v>22</v>
      </c>
      <c r="G22" s="32">
        <v>100</v>
      </c>
      <c r="H22" s="33">
        <v>0</v>
      </c>
      <c r="I22" s="34" t="s">
        <v>77</v>
      </c>
      <c r="J22" s="35" t="s">
        <v>78</v>
      </c>
      <c r="K22" s="36"/>
      <c r="L22" s="30">
        <f t="shared" si="0"/>
        <v>-100</v>
      </c>
      <c r="M22" s="30">
        <f>IF(ISNUMBER(#REF!),IF(L22&lt;&gt;"",#REF!+L22,""),L22)</f>
        <v>-100</v>
      </c>
      <c r="N22" s="30">
        <f t="shared" si="1"/>
        <v>-1</v>
      </c>
      <c r="O22" s="30">
        <f>IF(ISNUMBER(#REF!),IF(N22&lt;&gt;"",#REF!+N22,""),N22)</f>
        <v>-1</v>
      </c>
      <c r="P22" s="56"/>
      <c r="Q22" s="57"/>
      <c r="R22" s="57"/>
      <c r="S22" s="57"/>
      <c r="T22" s="57"/>
      <c r="U22" s="57"/>
    </row>
    <row r="23" spans="1:21" s="12" customFormat="1" x14ac:dyDescent="0.25">
      <c r="A23" s="59">
        <v>42586</v>
      </c>
      <c r="B23" s="60" t="s">
        <v>18</v>
      </c>
      <c r="C23" s="61" t="s">
        <v>99</v>
      </c>
      <c r="D23" s="60" t="s">
        <v>48</v>
      </c>
      <c r="E23" s="31">
        <v>1.32</v>
      </c>
      <c r="F23" s="31" t="s">
        <v>22</v>
      </c>
      <c r="G23" s="32">
        <v>100</v>
      </c>
      <c r="H23" s="33">
        <v>0</v>
      </c>
      <c r="I23" s="34" t="s">
        <v>68</v>
      </c>
      <c r="J23" s="35" t="s">
        <v>75</v>
      </c>
      <c r="K23" s="36"/>
      <c r="L23" s="30">
        <f t="shared" si="0"/>
        <v>32</v>
      </c>
      <c r="M23" s="30">
        <f>IF(ISNUMBER(#REF!),IF(L23&lt;&gt;"",#REF!+L23,""),L23)</f>
        <v>32</v>
      </c>
      <c r="N23" s="30">
        <f t="shared" si="1"/>
        <v>0.32</v>
      </c>
      <c r="O23" s="30">
        <f>IF(ISNUMBER(#REF!),IF(N23&lt;&gt;"",#REF!+N23,""),N23)</f>
        <v>0.32</v>
      </c>
      <c r="P23" s="56"/>
      <c r="Q23" s="57"/>
      <c r="R23" s="57"/>
      <c r="S23" s="57"/>
      <c r="T23" s="57"/>
      <c r="U23" s="57"/>
    </row>
    <row r="24" spans="1:21" s="12" customFormat="1" x14ac:dyDescent="0.25">
      <c r="A24" s="59">
        <v>42586</v>
      </c>
      <c r="B24" s="60" t="s">
        <v>18</v>
      </c>
      <c r="C24" s="61" t="s">
        <v>98</v>
      </c>
      <c r="D24" s="60" t="s">
        <v>36</v>
      </c>
      <c r="E24" s="31">
        <v>3.2629999999999999</v>
      </c>
      <c r="F24" s="31" t="s">
        <v>22</v>
      </c>
      <c r="G24" s="32">
        <v>100</v>
      </c>
      <c r="H24" s="33">
        <v>0</v>
      </c>
      <c r="I24" s="34" t="s">
        <v>68</v>
      </c>
      <c r="J24" s="35" t="s">
        <v>82</v>
      </c>
      <c r="K24" s="36"/>
      <c r="L24" s="30">
        <f t="shared" si="0"/>
        <v>226.3</v>
      </c>
      <c r="M24" s="30">
        <f>IF(ISNUMBER(#REF!),IF(L24&lt;&gt;"",#REF!+L24,""),L24)</f>
        <v>226.3</v>
      </c>
      <c r="N24" s="30">
        <f t="shared" si="1"/>
        <v>2.2599999999999998</v>
      </c>
      <c r="O24" s="30">
        <f>IF(ISNUMBER(#REF!),IF(N24&lt;&gt;"",#REF!+N24,""),N24)</f>
        <v>2.2599999999999998</v>
      </c>
      <c r="P24" s="56"/>
      <c r="Q24" s="57"/>
      <c r="R24" s="57"/>
      <c r="S24" s="57"/>
      <c r="T24" s="57"/>
      <c r="U24" s="57"/>
    </row>
    <row r="25" spans="1:21" s="12" customFormat="1" x14ac:dyDescent="0.25">
      <c r="A25" s="59">
        <v>42585</v>
      </c>
      <c r="B25" s="60" t="s">
        <v>18</v>
      </c>
      <c r="C25" s="61" t="s">
        <v>97</v>
      </c>
      <c r="D25" s="60" t="s">
        <v>49</v>
      </c>
      <c r="E25" s="31">
        <v>2.9</v>
      </c>
      <c r="F25" s="31" t="s">
        <v>22</v>
      </c>
      <c r="G25" s="32">
        <v>100</v>
      </c>
      <c r="H25" s="33">
        <v>0</v>
      </c>
      <c r="I25" s="34" t="s">
        <v>68</v>
      </c>
      <c r="J25" s="35" t="s">
        <v>75</v>
      </c>
      <c r="K25" s="36"/>
      <c r="L25" s="30">
        <f t="shared" si="0"/>
        <v>190</v>
      </c>
      <c r="M25" s="30">
        <f>IF(ISNUMBER(#REF!),IF(L25&lt;&gt;"",#REF!+L25,""),L25)</f>
        <v>190</v>
      </c>
      <c r="N25" s="30">
        <f t="shared" si="1"/>
        <v>1.9</v>
      </c>
      <c r="O25" s="30">
        <f>IF(ISNUMBER(#REF!),IF(N25&lt;&gt;"",#REF!+N25,""),N25)</f>
        <v>1.9</v>
      </c>
      <c r="P25" s="56"/>
      <c r="Q25" s="57"/>
      <c r="R25" s="57"/>
      <c r="S25" s="57"/>
      <c r="T25" s="57"/>
      <c r="U25" s="57"/>
    </row>
    <row r="26" spans="1:21" s="12" customFormat="1" x14ac:dyDescent="0.25">
      <c r="A26" s="59">
        <v>42584</v>
      </c>
      <c r="B26" s="60" t="s">
        <v>18</v>
      </c>
      <c r="C26" s="61" t="s">
        <v>96</v>
      </c>
      <c r="D26" s="60" t="s">
        <v>79</v>
      </c>
      <c r="E26" s="31">
        <v>2.91</v>
      </c>
      <c r="F26" s="31" t="s">
        <v>22</v>
      </c>
      <c r="G26" s="32">
        <v>100</v>
      </c>
      <c r="H26" s="33">
        <v>0</v>
      </c>
      <c r="I26" s="34" t="s">
        <v>68</v>
      </c>
      <c r="J26" s="35" t="s">
        <v>78</v>
      </c>
      <c r="K26" s="36"/>
      <c r="L26" s="30">
        <f t="shared" si="0"/>
        <v>191</v>
      </c>
      <c r="M26" s="30">
        <f>IF(ISNUMBER(#REF!),IF(L26&lt;&gt;"",#REF!+L26,""),L26)</f>
        <v>191</v>
      </c>
      <c r="N26" s="30">
        <f t="shared" si="1"/>
        <v>1.91</v>
      </c>
      <c r="O26" s="30">
        <f>IF(ISNUMBER(#REF!),IF(N26&lt;&gt;"",#REF!+N26,""),N26)</f>
        <v>1.91</v>
      </c>
      <c r="P26" s="56"/>
      <c r="Q26" s="57"/>
      <c r="R26" s="57"/>
      <c r="S26" s="57"/>
      <c r="T26" s="57"/>
      <c r="U26" s="57"/>
    </row>
    <row r="27" spans="1:21" s="12" customFormat="1" x14ac:dyDescent="0.25">
      <c r="A27" s="59">
        <v>42583</v>
      </c>
      <c r="B27" s="60" t="s">
        <v>18</v>
      </c>
      <c r="C27" s="61" t="s">
        <v>95</v>
      </c>
      <c r="D27" s="60" t="s">
        <v>42</v>
      </c>
      <c r="E27" s="31">
        <v>3.75</v>
      </c>
      <c r="F27" s="31" t="s">
        <v>22</v>
      </c>
      <c r="G27" s="32">
        <v>800</v>
      </c>
      <c r="H27" s="33">
        <v>0</v>
      </c>
      <c r="I27" s="34" t="s">
        <v>68</v>
      </c>
      <c r="J27" s="35" t="s">
        <v>75</v>
      </c>
      <c r="K27" s="36"/>
      <c r="L27" s="30">
        <f t="shared" si="0"/>
        <v>2200</v>
      </c>
      <c r="M27" s="30">
        <f>IF(ISNUMBER(#REF!),IF(L27&lt;&gt;"",#REF!+L27,""),L27)</f>
        <v>2200</v>
      </c>
      <c r="N27" s="30">
        <f t="shared" si="1"/>
        <v>2.75</v>
      </c>
      <c r="O27" s="30">
        <f>IF(ISNUMBER(#REF!),IF(N27&lt;&gt;"",#REF!+N27,""),N27)</f>
        <v>2.75</v>
      </c>
      <c r="P27" s="56"/>
      <c r="Q27" s="57"/>
      <c r="R27" s="57"/>
      <c r="S27" s="57"/>
      <c r="T27" s="57"/>
      <c r="U27" s="57"/>
    </row>
    <row r="28" spans="1:21" s="12" customFormat="1" x14ac:dyDescent="0.25">
      <c r="A28" s="59">
        <v>42582</v>
      </c>
      <c r="B28" s="60" t="s">
        <v>18</v>
      </c>
      <c r="C28" s="61" t="s">
        <v>94</v>
      </c>
      <c r="D28" s="60" t="s">
        <v>36</v>
      </c>
      <c r="E28" s="31">
        <v>2.75</v>
      </c>
      <c r="F28" s="31" t="s">
        <v>22</v>
      </c>
      <c r="G28" s="32">
        <v>500</v>
      </c>
      <c r="H28" s="33">
        <v>0</v>
      </c>
      <c r="I28" s="34" t="s">
        <v>77</v>
      </c>
      <c r="J28" s="35" t="s">
        <v>75</v>
      </c>
      <c r="K28" s="36"/>
      <c r="L28" s="30">
        <f t="shared" si="0"/>
        <v>-500</v>
      </c>
      <c r="M28" s="30">
        <f>IF(ISNUMBER(#REF!),IF(L28&lt;&gt;"",#REF!+L28,""),L28)</f>
        <v>-500</v>
      </c>
      <c r="N28" s="30">
        <f t="shared" si="1"/>
        <v>-1</v>
      </c>
      <c r="O28" s="30">
        <f>IF(ISNUMBER(#REF!),IF(N28&lt;&gt;"",#REF!+N28,""),N28)</f>
        <v>-1</v>
      </c>
      <c r="P28" s="56"/>
      <c r="Q28" s="57"/>
      <c r="R28" s="57"/>
      <c r="S28" s="57"/>
      <c r="T28" s="57"/>
      <c r="U28" s="57"/>
    </row>
    <row r="29" spans="1:21" s="12" customFormat="1" x14ac:dyDescent="0.25">
      <c r="A29" s="59">
        <v>42582</v>
      </c>
      <c r="B29" s="60" t="s">
        <v>18</v>
      </c>
      <c r="C29" s="61" t="s">
        <v>93</v>
      </c>
      <c r="D29" s="60" t="s">
        <v>45</v>
      </c>
      <c r="E29" s="31">
        <v>3.25</v>
      </c>
      <c r="F29" s="31" t="s">
        <v>22</v>
      </c>
      <c r="G29" s="32">
        <v>200</v>
      </c>
      <c r="H29" s="33">
        <v>0</v>
      </c>
      <c r="I29" s="34" t="s">
        <v>77</v>
      </c>
      <c r="J29" s="35" t="s">
        <v>78</v>
      </c>
      <c r="K29" s="36"/>
      <c r="L29" s="30">
        <f t="shared" si="0"/>
        <v>-200</v>
      </c>
      <c r="M29" s="30">
        <f>IF(ISNUMBER(#REF!),IF(L29&lt;&gt;"",#REF!+L29,""),L29)</f>
        <v>-200</v>
      </c>
      <c r="N29" s="30">
        <f t="shared" si="1"/>
        <v>-1</v>
      </c>
      <c r="O29" s="30">
        <f>IF(ISNUMBER(#REF!),IF(N29&lt;&gt;"",#REF!+N29,""),N29)</f>
        <v>-1</v>
      </c>
      <c r="P29" s="56"/>
      <c r="Q29" s="57"/>
      <c r="R29" s="57"/>
      <c r="S29" s="57"/>
      <c r="T29" s="57"/>
      <c r="U29" s="57"/>
    </row>
    <row r="30" spans="1:21" s="12" customFormat="1" x14ac:dyDescent="0.25">
      <c r="A30" s="59">
        <v>42581</v>
      </c>
      <c r="B30" s="60" t="s">
        <v>18</v>
      </c>
      <c r="C30" s="61" t="s">
        <v>92</v>
      </c>
      <c r="D30" s="60" t="s">
        <v>72</v>
      </c>
      <c r="E30" s="31">
        <v>3.8</v>
      </c>
      <c r="F30" s="31" t="s">
        <v>22</v>
      </c>
      <c r="G30" s="32">
        <v>100</v>
      </c>
      <c r="H30" s="33">
        <v>0.02</v>
      </c>
      <c r="I30" s="34" t="s">
        <v>77</v>
      </c>
      <c r="J30" s="35" t="s">
        <v>75</v>
      </c>
      <c r="K30" s="36"/>
      <c r="L30" s="30">
        <f t="shared" si="0"/>
        <v>-100</v>
      </c>
      <c r="M30" s="30">
        <f>IF(ISNUMBER(#REF!),IF(L30&lt;&gt;"",#REF!+L30,""),L30)</f>
        <v>-100</v>
      </c>
      <c r="N30" s="30">
        <f t="shared" si="1"/>
        <v>-1</v>
      </c>
      <c r="O30" s="30">
        <f>IF(ISNUMBER(#REF!),IF(N30&lt;&gt;"",#REF!+N30,""),N30)</f>
        <v>-1</v>
      </c>
      <c r="P30" s="56"/>
      <c r="Q30" s="57"/>
      <c r="R30" s="57"/>
      <c r="S30" s="57"/>
      <c r="T30" s="57"/>
      <c r="U30" s="57"/>
    </row>
    <row r="31" spans="1:21" s="12" customFormat="1" x14ac:dyDescent="0.25">
      <c r="A31" s="59">
        <v>42581</v>
      </c>
      <c r="B31" s="60" t="s">
        <v>18</v>
      </c>
      <c r="C31" s="61" t="s">
        <v>91</v>
      </c>
      <c r="D31" s="60" t="s">
        <v>36</v>
      </c>
      <c r="E31" s="31">
        <v>4.3</v>
      </c>
      <c r="F31" s="31" t="s">
        <v>22</v>
      </c>
      <c r="G31" s="32">
        <v>200</v>
      </c>
      <c r="H31" s="33">
        <v>0</v>
      </c>
      <c r="I31" s="34" t="s">
        <v>68</v>
      </c>
      <c r="J31" s="35" t="s">
        <v>78</v>
      </c>
      <c r="K31" s="36"/>
      <c r="L31" s="30">
        <f t="shared" si="0"/>
        <v>660</v>
      </c>
      <c r="M31" s="30">
        <f>IF(ISNUMBER(#REF!),IF(L31&lt;&gt;"",#REF!+L31,""),L31)</f>
        <v>660</v>
      </c>
      <c r="N31" s="30">
        <f t="shared" si="1"/>
        <v>3.3</v>
      </c>
      <c r="O31" s="30">
        <f>IF(ISNUMBER(#REF!),IF(N31&lt;&gt;"",#REF!+N31,""),N31)</f>
        <v>3.3</v>
      </c>
      <c r="P31" s="56"/>
      <c r="Q31" s="57"/>
      <c r="R31" s="57"/>
      <c r="S31" s="57"/>
      <c r="T31" s="57"/>
      <c r="U31" s="57"/>
    </row>
    <row r="32" spans="1:21" s="12" customFormat="1" x14ac:dyDescent="0.25">
      <c r="A32" s="59">
        <v>42579</v>
      </c>
      <c r="B32" s="60" t="s">
        <v>18</v>
      </c>
      <c r="C32" s="61" t="s">
        <v>90</v>
      </c>
      <c r="D32" s="60" t="s">
        <v>36</v>
      </c>
      <c r="E32" s="31">
        <v>4.5</v>
      </c>
      <c r="F32" s="31" t="s">
        <v>22</v>
      </c>
      <c r="G32" s="32">
        <v>100</v>
      </c>
      <c r="H32" s="33">
        <v>0</v>
      </c>
      <c r="I32" s="34" t="s">
        <v>77</v>
      </c>
      <c r="J32" s="35" t="s">
        <v>75</v>
      </c>
      <c r="K32" s="36"/>
      <c r="L32" s="30">
        <f t="shared" si="0"/>
        <v>-100</v>
      </c>
      <c r="M32" s="30">
        <f>IF(ISNUMBER(#REF!),IF(L32&lt;&gt;"",#REF!+L32,""),L32)</f>
        <v>-100</v>
      </c>
      <c r="N32" s="30">
        <f t="shared" si="1"/>
        <v>-1</v>
      </c>
      <c r="O32" s="30">
        <f>IF(ISNUMBER(#REF!),IF(N32&lt;&gt;"",#REF!+N32,""),N32)</f>
        <v>-1</v>
      </c>
      <c r="P32" s="56"/>
      <c r="Q32" s="57"/>
      <c r="R32" s="57"/>
      <c r="S32" s="57"/>
      <c r="T32" s="57"/>
      <c r="U32" s="57"/>
    </row>
    <row r="33" spans="1:21" s="12" customFormat="1" x14ac:dyDescent="0.25">
      <c r="A33" s="59">
        <v>42579</v>
      </c>
      <c r="B33" s="60" t="s">
        <v>18</v>
      </c>
      <c r="C33" s="61" t="s">
        <v>89</v>
      </c>
      <c r="D33" s="60" t="s">
        <v>72</v>
      </c>
      <c r="E33" s="31">
        <v>3.25</v>
      </c>
      <c r="F33" s="31" t="s">
        <v>22</v>
      </c>
      <c r="G33" s="32">
        <v>100</v>
      </c>
      <c r="H33" s="33">
        <v>0.02</v>
      </c>
      <c r="I33" s="34" t="s">
        <v>68</v>
      </c>
      <c r="J33" s="35" t="s">
        <v>82</v>
      </c>
      <c r="K33" s="36"/>
      <c r="L33" s="30">
        <f t="shared" si="0"/>
        <v>220.5</v>
      </c>
      <c r="M33" s="30">
        <f>IF(ISNUMBER(#REF!),IF(L33&lt;&gt;"",#REF!+L33,""),L33)</f>
        <v>220.5</v>
      </c>
      <c r="N33" s="30">
        <f t="shared" si="1"/>
        <v>2.21</v>
      </c>
      <c r="O33" s="30">
        <f>IF(ISNUMBER(#REF!),IF(N33&lt;&gt;"",#REF!+N33,""),N33)</f>
        <v>2.21</v>
      </c>
      <c r="P33" s="56"/>
      <c r="Q33" s="57"/>
      <c r="R33" s="57"/>
      <c r="S33" s="57"/>
      <c r="T33" s="57"/>
      <c r="U33" s="57"/>
    </row>
    <row r="34" spans="1:21" s="12" customFormat="1" x14ac:dyDescent="0.25">
      <c r="A34" s="59">
        <v>42578</v>
      </c>
      <c r="B34" s="60" t="s">
        <v>18</v>
      </c>
      <c r="C34" s="61" t="s">
        <v>88</v>
      </c>
      <c r="D34" s="60" t="s">
        <v>72</v>
      </c>
      <c r="E34" s="31">
        <v>5</v>
      </c>
      <c r="F34" s="31" t="s">
        <v>22</v>
      </c>
      <c r="G34" s="32">
        <v>250</v>
      </c>
      <c r="H34" s="33">
        <v>0.02</v>
      </c>
      <c r="I34" s="34" t="s">
        <v>68</v>
      </c>
      <c r="J34" s="35" t="s">
        <v>78</v>
      </c>
      <c r="K34" s="36"/>
      <c r="L34" s="30">
        <f t="shared" si="0"/>
        <v>980</v>
      </c>
      <c r="M34" s="30">
        <f>IF(ISNUMBER(#REF!),IF(L34&lt;&gt;"",#REF!+L34,""),L34)</f>
        <v>980</v>
      </c>
      <c r="N34" s="30">
        <f t="shared" si="1"/>
        <v>3.92</v>
      </c>
      <c r="O34" s="30">
        <f>IF(ISNUMBER(#REF!),IF(N34&lt;&gt;"",#REF!+N34,""),N34)</f>
        <v>3.92</v>
      </c>
      <c r="P34" s="56"/>
      <c r="Q34" s="57"/>
      <c r="R34" s="57"/>
      <c r="S34" s="57"/>
      <c r="T34" s="57"/>
      <c r="U34" s="57"/>
    </row>
    <row r="35" spans="1:21" s="12" customFormat="1" x14ac:dyDescent="0.25">
      <c r="A35" s="59">
        <v>42577</v>
      </c>
      <c r="B35" s="60" t="s">
        <v>18</v>
      </c>
      <c r="C35" s="61" t="s">
        <v>87</v>
      </c>
      <c r="D35" s="60" t="s">
        <v>38</v>
      </c>
      <c r="E35" s="31">
        <v>1.38</v>
      </c>
      <c r="F35" s="31" t="s">
        <v>22</v>
      </c>
      <c r="G35" s="32">
        <v>100</v>
      </c>
      <c r="H35" s="33">
        <v>0</v>
      </c>
      <c r="I35" s="34" t="s">
        <v>77</v>
      </c>
      <c r="J35" s="35" t="s">
        <v>75</v>
      </c>
      <c r="K35" s="36"/>
      <c r="L35" s="30">
        <f t="shared" si="0"/>
        <v>-100</v>
      </c>
      <c r="M35" s="30">
        <f>IF(ISNUMBER(#REF!),IF(L35&lt;&gt;"",#REF!+L35,""),L35)</f>
        <v>-100</v>
      </c>
      <c r="N35" s="30">
        <f t="shared" si="1"/>
        <v>-1</v>
      </c>
      <c r="O35" s="30">
        <f>IF(ISNUMBER(#REF!),IF(N35&lt;&gt;"",#REF!+N35,""),N35)</f>
        <v>-1</v>
      </c>
      <c r="P35" s="56"/>
      <c r="Q35" s="57"/>
      <c r="R35" s="57"/>
      <c r="S35" s="57"/>
      <c r="T35" s="57"/>
      <c r="U35" s="57"/>
    </row>
    <row r="36" spans="1:21" s="12" customFormat="1" x14ac:dyDescent="0.25">
      <c r="A36" s="59">
        <v>42576</v>
      </c>
      <c r="B36" s="60" t="s">
        <v>18</v>
      </c>
      <c r="C36" s="61" t="s">
        <v>86</v>
      </c>
      <c r="D36" s="60" t="s">
        <v>36</v>
      </c>
      <c r="E36" s="31">
        <v>1.8420000000000001</v>
      </c>
      <c r="F36" s="31" t="s">
        <v>22</v>
      </c>
      <c r="G36" s="32">
        <v>150</v>
      </c>
      <c r="H36" s="33">
        <v>0</v>
      </c>
      <c r="I36" s="34" t="s">
        <v>68</v>
      </c>
      <c r="J36" s="35" t="s">
        <v>78</v>
      </c>
      <c r="K36" s="36"/>
      <c r="L36" s="30">
        <f t="shared" si="0"/>
        <v>126.3</v>
      </c>
      <c r="M36" s="30">
        <f>IF(ISNUMBER(#REF!),IF(L36&lt;&gt;"",#REF!+L36,""),L36)</f>
        <v>126.3</v>
      </c>
      <c r="N36" s="30">
        <f t="shared" si="1"/>
        <v>0.84</v>
      </c>
      <c r="O36" s="30">
        <f>IF(ISNUMBER(#REF!),IF(N36&lt;&gt;"",#REF!+N36,""),N36)</f>
        <v>0.84</v>
      </c>
      <c r="P36" s="56"/>
      <c r="Q36" s="57"/>
      <c r="R36" s="57"/>
      <c r="S36" s="57"/>
      <c r="T36" s="57"/>
      <c r="U36" s="57"/>
    </row>
    <row r="37" spans="1:21" s="12" customFormat="1" x14ac:dyDescent="0.25">
      <c r="A37" s="59">
        <v>42575</v>
      </c>
      <c r="B37" s="60" t="s">
        <v>18</v>
      </c>
      <c r="C37" s="61" t="s">
        <v>85</v>
      </c>
      <c r="D37" s="60" t="s">
        <v>36</v>
      </c>
      <c r="E37" s="31">
        <v>1.95</v>
      </c>
      <c r="F37" s="31" t="s">
        <v>22</v>
      </c>
      <c r="G37" s="32">
        <v>30</v>
      </c>
      <c r="H37" s="33">
        <v>0</v>
      </c>
      <c r="I37" s="34" t="s">
        <v>68</v>
      </c>
      <c r="J37" s="35" t="s">
        <v>78</v>
      </c>
      <c r="K37" s="36"/>
      <c r="L37" s="30">
        <f t="shared" si="0"/>
        <v>28.5</v>
      </c>
      <c r="M37" s="30">
        <f>IF(ISNUMBER(#REF!),IF(L37&lt;&gt;"",#REF!+L37,""),L37)</f>
        <v>28.5</v>
      </c>
      <c r="N37" s="30">
        <f t="shared" si="1"/>
        <v>0.95</v>
      </c>
      <c r="O37" s="30">
        <f>IF(ISNUMBER(#REF!),IF(N37&lt;&gt;"",#REF!+N37,""),N37)</f>
        <v>0.95</v>
      </c>
      <c r="P37" s="56"/>
      <c r="Q37" s="57"/>
      <c r="R37" s="57"/>
      <c r="S37" s="57"/>
      <c r="T37" s="57"/>
      <c r="U37" s="57"/>
    </row>
    <row r="38" spans="1:21" s="12" customFormat="1" x14ac:dyDescent="0.25">
      <c r="A38" s="59">
        <v>42575</v>
      </c>
      <c r="B38" s="60" t="s">
        <v>18</v>
      </c>
      <c r="C38" s="61" t="s">
        <v>84</v>
      </c>
      <c r="D38" s="60" t="s">
        <v>72</v>
      </c>
      <c r="E38" s="31">
        <v>1.38</v>
      </c>
      <c r="F38" s="31" t="s">
        <v>22</v>
      </c>
      <c r="G38" s="32">
        <v>100</v>
      </c>
      <c r="H38" s="33">
        <v>0.02</v>
      </c>
      <c r="I38" s="34" t="s">
        <v>68</v>
      </c>
      <c r="J38" s="35" t="s">
        <v>75</v>
      </c>
      <c r="K38" s="36"/>
      <c r="L38" s="30">
        <f t="shared" si="0"/>
        <v>37.24</v>
      </c>
      <c r="M38" s="30">
        <f>IF(ISNUMBER(#REF!),IF(L38&lt;&gt;"",#REF!+L38,""),L38)</f>
        <v>37.24</v>
      </c>
      <c r="N38" s="30">
        <f t="shared" si="1"/>
        <v>0.37</v>
      </c>
      <c r="O38" s="30">
        <f>IF(ISNUMBER(#REF!),IF(N38&lt;&gt;"",#REF!+N38,""),N38)</f>
        <v>0.37</v>
      </c>
      <c r="P38" s="56"/>
      <c r="Q38" s="57"/>
      <c r="R38" s="57"/>
      <c r="S38" s="57"/>
      <c r="T38" s="57"/>
      <c r="U38" s="57"/>
    </row>
    <row r="39" spans="1:21" s="12" customFormat="1" x14ac:dyDescent="0.25">
      <c r="A39" s="59">
        <v>42574</v>
      </c>
      <c r="B39" s="60" t="s">
        <v>18</v>
      </c>
      <c r="C39" s="61" t="s">
        <v>83</v>
      </c>
      <c r="D39" s="60" t="s">
        <v>72</v>
      </c>
      <c r="E39" s="31">
        <v>1.45</v>
      </c>
      <c r="F39" s="31" t="s">
        <v>22</v>
      </c>
      <c r="G39" s="32">
        <v>100</v>
      </c>
      <c r="H39" s="33">
        <v>0.02</v>
      </c>
      <c r="I39" s="34" t="s">
        <v>68</v>
      </c>
      <c r="J39" s="35" t="s">
        <v>75</v>
      </c>
      <c r="K39" s="36"/>
      <c r="L39" s="30">
        <f t="shared" si="0"/>
        <v>44.1</v>
      </c>
      <c r="M39" s="30">
        <f>IF(ISNUMBER(#REF!),IF(L39&lt;&gt;"",#REF!+L39,""),L39)</f>
        <v>44.1</v>
      </c>
      <c r="N39" s="30">
        <f t="shared" si="1"/>
        <v>0.44</v>
      </c>
      <c r="O39" s="30">
        <f>IF(ISNUMBER(#REF!),IF(N39&lt;&gt;"",#REF!+N39,""),N39)</f>
        <v>0.44</v>
      </c>
      <c r="P39" s="56"/>
      <c r="Q39" s="57"/>
      <c r="R39" s="57"/>
      <c r="S39" s="57"/>
      <c r="T39" s="57"/>
      <c r="U39" s="57"/>
    </row>
    <row r="40" spans="1:21" s="12" customFormat="1" x14ac:dyDescent="0.25">
      <c r="A40" s="59">
        <v>42574</v>
      </c>
      <c r="B40" s="60" t="s">
        <v>18</v>
      </c>
      <c r="C40" s="61" t="s">
        <v>81</v>
      </c>
      <c r="D40" s="60" t="s">
        <v>36</v>
      </c>
      <c r="E40" s="31">
        <v>2.5</v>
      </c>
      <c r="F40" s="31" t="s">
        <v>22</v>
      </c>
      <c r="G40" s="32">
        <v>100</v>
      </c>
      <c r="H40" s="33">
        <v>0</v>
      </c>
      <c r="I40" s="34" t="s">
        <v>68</v>
      </c>
      <c r="J40" s="35" t="s">
        <v>78</v>
      </c>
      <c r="K40" s="36"/>
      <c r="L40" s="30">
        <f t="shared" si="0"/>
        <v>150</v>
      </c>
      <c r="M40" s="30">
        <f>IF(ISNUMBER(#REF!),IF(L40&lt;&gt;"",#REF!+L40,""),L40)</f>
        <v>150</v>
      </c>
      <c r="N40" s="30">
        <f t="shared" si="1"/>
        <v>1.5</v>
      </c>
      <c r="O40" s="30">
        <f>IF(ISNUMBER(#REF!),IF(N40&lt;&gt;"",#REF!+N40,""),N40)</f>
        <v>1.5</v>
      </c>
      <c r="P40" s="56"/>
      <c r="Q40" s="57"/>
      <c r="R40" s="57"/>
      <c r="S40" s="57"/>
      <c r="T40" s="57"/>
      <c r="U40" s="57"/>
    </row>
    <row r="41" spans="1:21" s="12" customFormat="1" x14ac:dyDescent="0.25">
      <c r="A41" s="59">
        <v>42573</v>
      </c>
      <c r="B41" s="60" t="s">
        <v>18</v>
      </c>
      <c r="C41" s="61" t="s">
        <v>80</v>
      </c>
      <c r="D41" s="60" t="s">
        <v>79</v>
      </c>
      <c r="E41" s="31">
        <v>2.69</v>
      </c>
      <c r="F41" s="31" t="s">
        <v>22</v>
      </c>
      <c r="G41" s="32">
        <v>100</v>
      </c>
      <c r="H41" s="33">
        <v>0</v>
      </c>
      <c r="I41" s="34" t="s">
        <v>68</v>
      </c>
      <c r="J41" s="35" t="s">
        <v>82</v>
      </c>
      <c r="K41" s="36"/>
      <c r="L41" s="30">
        <f t="shared" si="0"/>
        <v>169</v>
      </c>
      <c r="M41" s="30">
        <f>IF(ISNUMBER(#REF!),IF(L41&lt;&gt;"",#REF!+L41,""),L41)</f>
        <v>169</v>
      </c>
      <c r="N41" s="30">
        <f t="shared" si="1"/>
        <v>1.69</v>
      </c>
      <c r="O41" s="30">
        <f>IF(ISNUMBER(#REF!),IF(N41&lt;&gt;"",#REF!+N41,""),N41)</f>
        <v>1.69</v>
      </c>
      <c r="P41" s="56"/>
      <c r="Q41" s="57"/>
      <c r="R41" s="57"/>
      <c r="S41" s="57"/>
      <c r="T41" s="57"/>
      <c r="U41" s="57"/>
    </row>
    <row r="42" spans="1:21" s="12" customFormat="1" x14ac:dyDescent="0.25">
      <c r="A42" s="59">
        <v>42573</v>
      </c>
      <c r="B42" s="60" t="s">
        <v>18</v>
      </c>
      <c r="C42" s="61" t="s">
        <v>76</v>
      </c>
      <c r="D42" s="60" t="s">
        <v>42</v>
      </c>
      <c r="E42" s="31">
        <v>1.4</v>
      </c>
      <c r="F42" s="31" t="s">
        <v>22</v>
      </c>
      <c r="G42" s="32">
        <v>50</v>
      </c>
      <c r="H42" s="33">
        <v>0</v>
      </c>
      <c r="I42" s="34" t="s">
        <v>77</v>
      </c>
      <c r="J42" s="35" t="s">
        <v>78</v>
      </c>
      <c r="K42" s="36"/>
      <c r="L42" s="30">
        <f t="shared" si="0"/>
        <v>-50</v>
      </c>
      <c r="M42" s="30">
        <f>IF(ISNUMBER(#REF!),IF(L42&lt;&gt;"",#REF!+L42,""),L42)</f>
        <v>-50</v>
      </c>
      <c r="N42" s="30">
        <f t="shared" si="1"/>
        <v>-1</v>
      </c>
      <c r="O42" s="30">
        <f>IF(ISNUMBER(#REF!),IF(N42&lt;&gt;"",#REF!+N42,""),N42)</f>
        <v>-1</v>
      </c>
      <c r="P42" s="56"/>
      <c r="Q42" s="57"/>
      <c r="R42" s="57"/>
      <c r="S42" s="57"/>
      <c r="T42" s="57"/>
      <c r="U42" s="57"/>
    </row>
    <row r="43" spans="1:21" s="12" customFormat="1" x14ac:dyDescent="0.25">
      <c r="A43" s="59">
        <v>42572</v>
      </c>
      <c r="B43" s="60" t="s">
        <v>18</v>
      </c>
      <c r="C43" s="61" t="s">
        <v>69</v>
      </c>
      <c r="D43" s="60" t="s">
        <v>36</v>
      </c>
      <c r="E43" s="31">
        <v>4.3</v>
      </c>
      <c r="F43" s="31" t="s">
        <v>22</v>
      </c>
      <c r="G43" s="32">
        <v>100</v>
      </c>
      <c r="H43" s="33">
        <v>0</v>
      </c>
      <c r="I43" s="34" t="s">
        <v>68</v>
      </c>
      <c r="J43" s="35" t="s">
        <v>75</v>
      </c>
      <c r="K43" s="36"/>
      <c r="L43" s="30">
        <f t="shared" si="0"/>
        <v>330</v>
      </c>
      <c r="M43" s="30">
        <f>IF(ISNUMBER(#REF!),IF(L43&lt;&gt;"",#REF!+L43,""),L43)</f>
        <v>330</v>
      </c>
      <c r="N43" s="30">
        <f t="shared" si="1"/>
        <v>3.3</v>
      </c>
      <c r="O43" s="30">
        <f>IF(ISNUMBER(#REF!),IF(N43&lt;&gt;"",#REF!+N43,""),N43)</f>
        <v>3.3</v>
      </c>
      <c r="P43" s="56"/>
      <c r="Q43" s="57"/>
      <c r="R43" s="57"/>
      <c r="S43" s="57"/>
      <c r="T43" s="57"/>
      <c r="U43" s="57"/>
    </row>
    <row r="44" spans="1:21" s="12" customFormat="1" x14ac:dyDescent="0.25">
      <c r="A44" s="59"/>
      <c r="B44" s="60"/>
      <c r="C44" s="61"/>
      <c r="D44" s="60"/>
      <c r="E44" s="31"/>
      <c r="F44" s="31"/>
      <c r="G44" s="32"/>
      <c r="H44" s="33"/>
      <c r="I44" s="34"/>
      <c r="J44" s="35"/>
      <c r="K44" s="36"/>
      <c r="L44" s="30"/>
      <c r="M44" s="30"/>
      <c r="N44" s="30"/>
      <c r="O44" s="30"/>
      <c r="P44" s="56"/>
      <c r="Q44" s="57"/>
      <c r="R44" s="57"/>
      <c r="S44" s="57"/>
      <c r="T44" s="57"/>
      <c r="U44" s="57"/>
    </row>
    <row r="45" spans="1:21" x14ac:dyDescent="0.25">
      <c r="A45" s="59"/>
      <c r="B45" s="60"/>
      <c r="C45" s="61"/>
      <c r="D45" s="60"/>
      <c r="E45" s="31"/>
      <c r="F45" s="31"/>
      <c r="G45" s="32"/>
      <c r="H45" s="33"/>
      <c r="I45" s="34"/>
      <c r="J45" s="35"/>
      <c r="K45" s="36"/>
      <c r="L45" s="30"/>
      <c r="M45" s="30"/>
      <c r="N45" s="30"/>
      <c r="O45" s="30"/>
      <c r="P45" s="56"/>
      <c r="Q45" s="57"/>
      <c r="R45" s="57"/>
      <c r="S45" s="57"/>
      <c r="T45" s="57"/>
      <c r="U45" s="57"/>
    </row>
    <row r="46" spans="1:21" s="12" customFormat="1" x14ac:dyDescent="0.25">
      <c r="A46" s="62"/>
      <c r="B46" s="63"/>
      <c r="C46" s="63"/>
      <c r="D46" s="63"/>
      <c r="E46" s="7"/>
      <c r="F46" s="7"/>
      <c r="G46" s="15"/>
      <c r="H46" s="5"/>
      <c r="I46" s="13"/>
      <c r="J46" s="35"/>
      <c r="K46" s="25"/>
      <c r="P46" s="8"/>
      <c r="S46" s="2"/>
    </row>
    <row r="47" spans="1:21" s="12" customFormat="1" x14ac:dyDescent="0.25">
      <c r="A47" s="62"/>
      <c r="B47" s="63"/>
      <c r="C47" s="63"/>
      <c r="D47" s="63"/>
      <c r="E47" s="7"/>
      <c r="F47" s="7"/>
      <c r="G47" s="15"/>
      <c r="H47" s="5"/>
      <c r="I47" s="13"/>
      <c r="J47" s="35"/>
      <c r="K47" s="25"/>
      <c r="P47" s="8"/>
      <c r="S47" s="2"/>
    </row>
    <row r="48" spans="1:21" s="12" customFormat="1" x14ac:dyDescent="0.25">
      <c r="A48" s="62"/>
      <c r="B48" s="63"/>
      <c r="C48" s="63"/>
      <c r="D48" s="63"/>
      <c r="E48" s="7"/>
      <c r="F48" s="7"/>
      <c r="G48" s="15"/>
      <c r="H48" s="5"/>
      <c r="I48" s="13"/>
      <c r="J48" s="35"/>
      <c r="K48" s="25"/>
      <c r="P48" s="8"/>
      <c r="S48" s="2"/>
    </row>
    <row r="49" spans="1:19" s="12" customFormat="1" x14ac:dyDescent="0.25">
      <c r="A49" s="14"/>
      <c r="E49" s="7"/>
      <c r="F49" s="7"/>
      <c r="G49" s="15"/>
      <c r="H49" s="5"/>
      <c r="I49" s="13"/>
      <c r="J49" s="35"/>
      <c r="K49" s="25"/>
      <c r="P49" s="8"/>
      <c r="S49" s="2"/>
    </row>
    <row r="50" spans="1:19" s="12" customFormat="1" x14ac:dyDescent="0.25">
      <c r="A50" s="14"/>
      <c r="E50" s="7"/>
      <c r="F50" s="7"/>
      <c r="G50" s="15"/>
      <c r="H50" s="5"/>
      <c r="I50" s="13"/>
      <c r="J50" s="35"/>
      <c r="K50" s="25"/>
      <c r="P50" s="8"/>
      <c r="S50" s="2"/>
    </row>
    <row r="51" spans="1:19" s="12" customFormat="1" x14ac:dyDescent="0.25">
      <c r="A51" s="14"/>
      <c r="E51" s="7"/>
      <c r="F51" s="7"/>
      <c r="G51" s="15"/>
      <c r="H51" s="5"/>
      <c r="I51" s="13"/>
      <c r="J51" s="35"/>
      <c r="K51" s="25"/>
      <c r="P51" s="8"/>
      <c r="S51" s="2"/>
    </row>
    <row r="52" spans="1:19" s="12" customFormat="1" x14ac:dyDescent="0.25">
      <c r="A52" s="14"/>
      <c r="E52" s="7"/>
      <c r="F52" s="7"/>
      <c r="G52" s="15"/>
      <c r="H52" s="5"/>
      <c r="I52" s="13"/>
      <c r="J52" s="35"/>
      <c r="K52" s="25"/>
      <c r="P52" s="8"/>
      <c r="S52" s="2"/>
    </row>
    <row r="53" spans="1:19" s="12" customFormat="1" x14ac:dyDescent="0.25">
      <c r="A53" s="14"/>
      <c r="E53" s="7"/>
      <c r="F53" s="7"/>
      <c r="G53" s="15"/>
      <c r="H53" s="5"/>
      <c r="I53" s="13"/>
      <c r="J53" s="35"/>
      <c r="K53" s="25"/>
      <c r="P53" s="8"/>
      <c r="S53" s="2"/>
    </row>
    <row r="54" spans="1:19" s="12" customFormat="1" x14ac:dyDescent="0.25">
      <c r="A54" s="14"/>
      <c r="E54" s="7"/>
      <c r="F54" s="7"/>
      <c r="G54" s="15"/>
      <c r="H54" s="5"/>
      <c r="I54" s="13"/>
      <c r="J54" s="35"/>
      <c r="K54" s="25"/>
      <c r="P54" s="8"/>
      <c r="S54" s="2"/>
    </row>
    <row r="55" spans="1:19" x14ac:dyDescent="0.25">
      <c r="J55" s="35"/>
    </row>
    <row r="56" spans="1:19" x14ac:dyDescent="0.25">
      <c r="J56" s="35"/>
    </row>
    <row r="57" spans="1:19" x14ac:dyDescent="0.25">
      <c r="J57" s="35"/>
    </row>
    <row r="58" spans="1:19" x14ac:dyDescent="0.25">
      <c r="J58" s="35"/>
    </row>
    <row r="59" spans="1:19" x14ac:dyDescent="0.25">
      <c r="J59" s="35"/>
    </row>
    <row r="60" spans="1:19" x14ac:dyDescent="0.25">
      <c r="J60" s="35"/>
    </row>
    <row r="61" spans="1:19" x14ac:dyDescent="0.25">
      <c r="J61" s="35"/>
    </row>
    <row r="62" spans="1:19" x14ac:dyDescent="0.25">
      <c r="J62" s="35"/>
    </row>
    <row r="63" spans="1:19" x14ac:dyDescent="0.25">
      <c r="J63" s="35"/>
    </row>
    <row r="64" spans="1:19" x14ac:dyDescent="0.25">
      <c r="J64" s="35"/>
    </row>
    <row r="65" spans="10:10" x14ac:dyDescent="0.25">
      <c r="J65" s="35"/>
    </row>
    <row r="66" spans="10:10" x14ac:dyDescent="0.25">
      <c r="J66" s="35"/>
    </row>
    <row r="67" spans="10:10" x14ac:dyDescent="0.25">
      <c r="J67" s="35"/>
    </row>
    <row r="68" spans="10:10" x14ac:dyDescent="0.25">
      <c r="J68" s="35"/>
    </row>
    <row r="69" spans="10:10" x14ac:dyDescent="0.25">
      <c r="J69" s="35"/>
    </row>
    <row r="70" spans="10:10" x14ac:dyDescent="0.25">
      <c r="J70" s="35"/>
    </row>
    <row r="71" spans="10:10" x14ac:dyDescent="0.25">
      <c r="J71" s="35"/>
    </row>
    <row r="72" spans="10:10" x14ac:dyDescent="0.25">
      <c r="J72" s="35"/>
    </row>
    <row r="73" spans="10:10" x14ac:dyDescent="0.25">
      <c r="J73" s="35"/>
    </row>
    <row r="74" spans="10:10" x14ac:dyDescent="0.25">
      <c r="J74" s="35"/>
    </row>
    <row r="75" spans="10:10" x14ac:dyDescent="0.25">
      <c r="J75" s="35"/>
    </row>
    <row r="76" spans="10:10" x14ac:dyDescent="0.25">
      <c r="J76" s="35"/>
    </row>
    <row r="77" spans="10:10" x14ac:dyDescent="0.25">
      <c r="J77" s="35"/>
    </row>
    <row r="78" spans="10:10" x14ac:dyDescent="0.25">
      <c r="J78" s="35"/>
    </row>
    <row r="79" spans="10:10" x14ac:dyDescent="0.25">
      <c r="J79" s="35"/>
    </row>
    <row r="80" spans="10:10" x14ac:dyDescent="0.25">
      <c r="J80" s="35"/>
    </row>
    <row r="81" spans="10:10" x14ac:dyDescent="0.25">
      <c r="J81" s="35"/>
    </row>
    <row r="82" spans="10:10" x14ac:dyDescent="0.25">
      <c r="J82" s="35"/>
    </row>
    <row r="83" spans="10:10" x14ac:dyDescent="0.25">
      <c r="J83" s="35"/>
    </row>
    <row r="84" spans="10:10" x14ac:dyDescent="0.25">
      <c r="J84" s="35"/>
    </row>
    <row r="85" spans="10:10" x14ac:dyDescent="0.25">
      <c r="J85" s="35"/>
    </row>
    <row r="86" spans="10:10" x14ac:dyDescent="0.25">
      <c r="J86" s="35"/>
    </row>
    <row r="87" spans="10:10" x14ac:dyDescent="0.25">
      <c r="J87" s="35"/>
    </row>
    <row r="88" spans="10:10" x14ac:dyDescent="0.25">
      <c r="J88" s="35"/>
    </row>
    <row r="89" spans="10:10" x14ac:dyDescent="0.25">
      <c r="J89" s="35"/>
    </row>
    <row r="90" spans="10:10" x14ac:dyDescent="0.25">
      <c r="J90" s="35"/>
    </row>
    <row r="91" spans="10:10" x14ac:dyDescent="0.25">
      <c r="J91" s="35"/>
    </row>
    <row r="92" spans="10:10" x14ac:dyDescent="0.25">
      <c r="J92" s="35"/>
    </row>
    <row r="93" spans="10:10" x14ac:dyDescent="0.25">
      <c r="J93" s="35"/>
    </row>
    <row r="94" spans="10:10" x14ac:dyDescent="0.25">
      <c r="J94" s="35"/>
    </row>
    <row r="95" spans="10:10" x14ac:dyDescent="0.25">
      <c r="J95" s="35"/>
    </row>
    <row r="96" spans="10:10" x14ac:dyDescent="0.25">
      <c r="J96" s="35"/>
    </row>
    <row r="97" spans="10:10" x14ac:dyDescent="0.25">
      <c r="J97" s="35"/>
    </row>
    <row r="98" spans="10:10" x14ac:dyDescent="0.25">
      <c r="J98" s="35"/>
    </row>
    <row r="99" spans="10:10" x14ac:dyDescent="0.25">
      <c r="J99" s="35"/>
    </row>
    <row r="100" spans="10:10" x14ac:dyDescent="0.25">
      <c r="J100" s="35"/>
    </row>
    <row r="101" spans="10:10" x14ac:dyDescent="0.25">
      <c r="J101" s="35"/>
    </row>
    <row r="102" spans="10:10" x14ac:dyDescent="0.25">
      <c r="J102" s="35"/>
    </row>
    <row r="103" spans="10:10" x14ac:dyDescent="0.25">
      <c r="J103" s="35"/>
    </row>
    <row r="104" spans="10:10" x14ac:dyDescent="0.25">
      <c r="J104" s="35"/>
    </row>
    <row r="105" spans="10:10" x14ac:dyDescent="0.25">
      <c r="J105" s="35"/>
    </row>
    <row r="106" spans="10:10" x14ac:dyDescent="0.25">
      <c r="J106" s="35"/>
    </row>
    <row r="107" spans="10:10" x14ac:dyDescent="0.25">
      <c r="J107" s="35"/>
    </row>
    <row r="108" spans="10:10" x14ac:dyDescent="0.25">
      <c r="J108" s="35"/>
    </row>
    <row r="109" spans="10:10" x14ac:dyDescent="0.25">
      <c r="J109" s="35"/>
    </row>
    <row r="110" spans="10:10" x14ac:dyDescent="0.25">
      <c r="J110" s="35"/>
    </row>
    <row r="111" spans="10:10" x14ac:dyDescent="0.25">
      <c r="J111" s="35"/>
    </row>
    <row r="112" spans="10:10" x14ac:dyDescent="0.25">
      <c r="J112" s="35"/>
    </row>
    <row r="113" spans="10:10" x14ac:dyDescent="0.25">
      <c r="J113" s="35"/>
    </row>
    <row r="114" spans="10:10" x14ac:dyDescent="0.25">
      <c r="J114" s="35"/>
    </row>
    <row r="115" spans="10:10" x14ac:dyDescent="0.25">
      <c r="J115" s="35"/>
    </row>
    <row r="116" spans="10:10" x14ac:dyDescent="0.25">
      <c r="J116" s="35"/>
    </row>
    <row r="117" spans="10:10" x14ac:dyDescent="0.25">
      <c r="J117" s="35"/>
    </row>
    <row r="118" spans="10:10" x14ac:dyDescent="0.25">
      <c r="J118" s="35"/>
    </row>
    <row r="119" spans="10:10" x14ac:dyDescent="0.25">
      <c r="J119" s="35"/>
    </row>
    <row r="120" spans="10:10" x14ac:dyDescent="0.25">
      <c r="J120" s="35"/>
    </row>
    <row r="121" spans="10:10" x14ac:dyDescent="0.25">
      <c r="J121" s="35"/>
    </row>
    <row r="122" spans="10:10" x14ac:dyDescent="0.25">
      <c r="J122" s="35"/>
    </row>
    <row r="123" spans="10:10" x14ac:dyDescent="0.25">
      <c r="J123" s="35"/>
    </row>
    <row r="124" spans="10:10" x14ac:dyDescent="0.25">
      <c r="J124" s="35"/>
    </row>
    <row r="125" spans="10:10" x14ac:dyDescent="0.25">
      <c r="J125" s="35"/>
    </row>
    <row r="126" spans="10:10" x14ac:dyDescent="0.25">
      <c r="J126" s="35"/>
    </row>
    <row r="127" spans="10:10" x14ac:dyDescent="0.25">
      <c r="J127" s="35"/>
    </row>
    <row r="128" spans="10:10" x14ac:dyDescent="0.25">
      <c r="J128" s="35"/>
    </row>
    <row r="129" spans="10:10" x14ac:dyDescent="0.25">
      <c r="J129" s="35"/>
    </row>
    <row r="130" spans="10:10" x14ac:dyDescent="0.25">
      <c r="J130" s="35"/>
    </row>
    <row r="131" spans="10:10" x14ac:dyDescent="0.25">
      <c r="J131" s="35"/>
    </row>
    <row r="132" spans="10:10" x14ac:dyDescent="0.25">
      <c r="J132" s="35"/>
    </row>
    <row r="133" spans="10:10" x14ac:dyDescent="0.25">
      <c r="J133" s="35"/>
    </row>
    <row r="134" spans="10:10" x14ac:dyDescent="0.25">
      <c r="J134" s="35"/>
    </row>
    <row r="135" spans="10:10" x14ac:dyDescent="0.25">
      <c r="J135" s="35"/>
    </row>
    <row r="136" spans="10:10" x14ac:dyDescent="0.25">
      <c r="J136" s="35"/>
    </row>
    <row r="137" spans="10:10" x14ac:dyDescent="0.25">
      <c r="J137" s="35"/>
    </row>
    <row r="138" spans="10:10" x14ac:dyDescent="0.25">
      <c r="J138" s="35"/>
    </row>
    <row r="139" spans="10:10" x14ac:dyDescent="0.25">
      <c r="J139" s="35"/>
    </row>
    <row r="140" spans="10:10" x14ac:dyDescent="0.25">
      <c r="J140" s="35"/>
    </row>
    <row r="141" spans="10:10" x14ac:dyDescent="0.25">
      <c r="J141" s="35"/>
    </row>
    <row r="142" spans="10:10" x14ac:dyDescent="0.25">
      <c r="J142" s="35"/>
    </row>
    <row r="143" spans="10:10" x14ac:dyDescent="0.25">
      <c r="J143" s="35"/>
    </row>
    <row r="144" spans="10:10" x14ac:dyDescent="0.25">
      <c r="J144" s="35"/>
    </row>
    <row r="145" spans="10:10" x14ac:dyDescent="0.25">
      <c r="J145" s="35"/>
    </row>
    <row r="146" spans="10:10" x14ac:dyDescent="0.25">
      <c r="J146" s="35"/>
    </row>
    <row r="147" spans="10:10" x14ac:dyDescent="0.25">
      <c r="J147" s="35"/>
    </row>
    <row r="148" spans="10:10" x14ac:dyDescent="0.25">
      <c r="J148" s="35"/>
    </row>
    <row r="149" spans="10:10" x14ac:dyDescent="0.25">
      <c r="J149" s="35"/>
    </row>
    <row r="150" spans="10:10" x14ac:dyDescent="0.25">
      <c r="J150" s="35"/>
    </row>
    <row r="151" spans="10:10" x14ac:dyDescent="0.25">
      <c r="J151" s="35"/>
    </row>
    <row r="152" spans="10:10" x14ac:dyDescent="0.25">
      <c r="J152" s="35"/>
    </row>
    <row r="153" spans="10:10" x14ac:dyDescent="0.25">
      <c r="J153" s="35"/>
    </row>
    <row r="154" spans="10:10" x14ac:dyDescent="0.25">
      <c r="J154" s="35"/>
    </row>
    <row r="155" spans="10:10" x14ac:dyDescent="0.25">
      <c r="J155" s="35"/>
    </row>
    <row r="156" spans="10:10" x14ac:dyDescent="0.25">
      <c r="J156" s="35"/>
    </row>
    <row r="157" spans="10:10" x14ac:dyDescent="0.25">
      <c r="J157" s="35"/>
    </row>
    <row r="158" spans="10:10" x14ac:dyDescent="0.25">
      <c r="J158" s="35"/>
    </row>
    <row r="159" spans="10:10" x14ac:dyDescent="0.25">
      <c r="J159" s="35"/>
    </row>
    <row r="160" spans="10:10" x14ac:dyDescent="0.25">
      <c r="J160" s="35"/>
    </row>
    <row r="161" spans="10:10" x14ac:dyDescent="0.25">
      <c r="J161" s="35"/>
    </row>
    <row r="162" spans="10:10" x14ac:dyDescent="0.25">
      <c r="J162" s="35"/>
    </row>
    <row r="163" spans="10:10" x14ac:dyDescent="0.25">
      <c r="J163" s="35"/>
    </row>
    <row r="164" spans="10:10" x14ac:dyDescent="0.25">
      <c r="J164" s="35"/>
    </row>
    <row r="165" spans="10:10" x14ac:dyDescent="0.25">
      <c r="J165" s="35"/>
    </row>
    <row r="166" spans="10:10" x14ac:dyDescent="0.25">
      <c r="J166" s="35"/>
    </row>
    <row r="167" spans="10:10" x14ac:dyDescent="0.25">
      <c r="J167" s="35"/>
    </row>
    <row r="168" spans="10:10" x14ac:dyDescent="0.25">
      <c r="J168" s="35"/>
    </row>
    <row r="169" spans="10:10" x14ac:dyDescent="0.25">
      <c r="J169" s="35"/>
    </row>
    <row r="170" spans="10:10" x14ac:dyDescent="0.25">
      <c r="J170" s="35"/>
    </row>
    <row r="171" spans="10:10" x14ac:dyDescent="0.25">
      <c r="J171" s="35"/>
    </row>
    <row r="172" spans="10:10" x14ac:dyDescent="0.25">
      <c r="J172" s="35"/>
    </row>
    <row r="173" spans="10:10" x14ac:dyDescent="0.25">
      <c r="J173" s="35"/>
    </row>
    <row r="174" spans="10:10" x14ac:dyDescent="0.25">
      <c r="J174" s="35"/>
    </row>
    <row r="175" spans="10:10" x14ac:dyDescent="0.25">
      <c r="J175" s="35"/>
    </row>
    <row r="176" spans="10:10" x14ac:dyDescent="0.25">
      <c r="J176" s="35"/>
    </row>
    <row r="177" spans="10:10" x14ac:dyDescent="0.25">
      <c r="J177" s="35"/>
    </row>
    <row r="178" spans="10:10" x14ac:dyDescent="0.25">
      <c r="J178" s="35"/>
    </row>
    <row r="179" spans="10:10" x14ac:dyDescent="0.25">
      <c r="J179" s="35"/>
    </row>
    <row r="180" spans="10:10" x14ac:dyDescent="0.25">
      <c r="J180" s="35"/>
    </row>
    <row r="181" spans="10:10" x14ac:dyDescent="0.25">
      <c r="J181" s="35"/>
    </row>
    <row r="182" spans="10:10" x14ac:dyDescent="0.25">
      <c r="J182" s="35"/>
    </row>
    <row r="183" spans="10:10" x14ac:dyDescent="0.25">
      <c r="J183" s="35"/>
    </row>
    <row r="184" spans="10:10" x14ac:dyDescent="0.25">
      <c r="J184" s="35"/>
    </row>
    <row r="185" spans="10:10" x14ac:dyDescent="0.25">
      <c r="J185" s="35"/>
    </row>
    <row r="186" spans="10:10" x14ac:dyDescent="0.25">
      <c r="J186" s="35"/>
    </row>
    <row r="187" spans="10:10" x14ac:dyDescent="0.25">
      <c r="J187" s="35"/>
    </row>
    <row r="188" spans="10:10" x14ac:dyDescent="0.25">
      <c r="J188" s="35"/>
    </row>
    <row r="189" spans="10:10" x14ac:dyDescent="0.25">
      <c r="J189" s="35"/>
    </row>
    <row r="190" spans="10:10" x14ac:dyDescent="0.25">
      <c r="J190" s="35"/>
    </row>
    <row r="191" spans="10:10" x14ac:dyDescent="0.25">
      <c r="J191" s="35"/>
    </row>
    <row r="192" spans="10:10" x14ac:dyDescent="0.25">
      <c r="J192" s="35"/>
    </row>
    <row r="193" spans="10:10" x14ac:dyDescent="0.25">
      <c r="J193" s="35"/>
    </row>
    <row r="194" spans="10:10" x14ac:dyDescent="0.25">
      <c r="J194" s="35"/>
    </row>
    <row r="195" spans="10:10" x14ac:dyDescent="0.25">
      <c r="J195" s="35"/>
    </row>
    <row r="196" spans="10:10" x14ac:dyDescent="0.25">
      <c r="J196" s="35"/>
    </row>
    <row r="197" spans="10:10" x14ac:dyDescent="0.25">
      <c r="J197" s="35"/>
    </row>
    <row r="198" spans="10:10" x14ac:dyDescent="0.25">
      <c r="J198" s="35"/>
    </row>
    <row r="199" spans="10:10" x14ac:dyDescent="0.25">
      <c r="J199" s="35"/>
    </row>
    <row r="200" spans="10:10" x14ac:dyDescent="0.25">
      <c r="J200" s="35"/>
    </row>
    <row r="201" spans="10:10" x14ac:dyDescent="0.25">
      <c r="J201" s="35"/>
    </row>
    <row r="202" spans="10:10" x14ac:dyDescent="0.25">
      <c r="J202" s="35"/>
    </row>
  </sheetData>
  <sheetProtection formatCells="0" formatColumns="0" formatRows="0" insertColumns="0" insertRows="0" insertHyperlinks="0" deleteColumns="0" deleteRows="0" sort="0" autoFilter="0" pivotTables="0"/>
  <conditionalFormatting sqref="L45:O45">
    <cfRule type="cellIs" dxfId="326" priority="1873" operator="equal">
      <formula>0</formula>
    </cfRule>
    <cfRule type="cellIs" dxfId="325" priority="1874" operator="lessThan">
      <formula>0</formula>
    </cfRule>
    <cfRule type="cellIs" dxfId="324" priority="1875" operator="greaterThan">
      <formula>0</formula>
    </cfRule>
  </conditionalFormatting>
  <conditionalFormatting sqref="L44">
    <cfRule type="cellIs" dxfId="323" priority="322" operator="equal">
      <formula>0</formula>
    </cfRule>
    <cfRule type="cellIs" dxfId="322" priority="323" operator="lessThan">
      <formula>0</formula>
    </cfRule>
    <cfRule type="cellIs" dxfId="321" priority="324" operator="greaterThan">
      <formula>0</formula>
    </cfRule>
  </conditionalFormatting>
  <conditionalFormatting sqref="M44">
    <cfRule type="cellIs" dxfId="320" priority="319" operator="equal">
      <formula>0</formula>
    </cfRule>
    <cfRule type="cellIs" dxfId="319" priority="320" operator="lessThan">
      <formula>0</formula>
    </cfRule>
    <cfRule type="cellIs" dxfId="318" priority="321" operator="greaterThan">
      <formula>0</formula>
    </cfRule>
  </conditionalFormatting>
  <conditionalFormatting sqref="N44">
    <cfRule type="cellIs" dxfId="317" priority="316" operator="equal">
      <formula>0</formula>
    </cfRule>
    <cfRule type="cellIs" dxfId="316" priority="317" operator="lessThan">
      <formula>0</formula>
    </cfRule>
    <cfRule type="cellIs" dxfId="315" priority="318" operator="greaterThan">
      <formula>0</formula>
    </cfRule>
  </conditionalFormatting>
  <conditionalFormatting sqref="O44">
    <cfRule type="cellIs" dxfId="314" priority="313" operator="equal">
      <formula>0</formula>
    </cfRule>
    <cfRule type="cellIs" dxfId="313" priority="314" operator="lessThan">
      <formula>0</formula>
    </cfRule>
    <cfRule type="cellIs" dxfId="312" priority="315" operator="greaterThan">
      <formula>0</formula>
    </cfRule>
  </conditionalFormatting>
  <conditionalFormatting sqref="L43">
    <cfRule type="cellIs" dxfId="311" priority="310" operator="equal">
      <formula>0</formula>
    </cfRule>
    <cfRule type="cellIs" dxfId="310" priority="311" operator="lessThan">
      <formula>0</formula>
    </cfRule>
    <cfRule type="cellIs" dxfId="309" priority="312" operator="greaterThan">
      <formula>0</formula>
    </cfRule>
  </conditionalFormatting>
  <conditionalFormatting sqref="M43">
    <cfRule type="cellIs" dxfId="308" priority="307" operator="equal">
      <formula>0</formula>
    </cfRule>
    <cfRule type="cellIs" dxfId="307" priority="308" operator="lessThan">
      <formula>0</formula>
    </cfRule>
    <cfRule type="cellIs" dxfId="306" priority="309" operator="greaterThan">
      <formula>0</formula>
    </cfRule>
  </conditionalFormatting>
  <conditionalFormatting sqref="N43">
    <cfRule type="cellIs" dxfId="305" priority="304" operator="equal">
      <formula>0</formula>
    </cfRule>
    <cfRule type="cellIs" dxfId="304" priority="305" operator="lessThan">
      <formula>0</formula>
    </cfRule>
    <cfRule type="cellIs" dxfId="303" priority="306" operator="greaterThan">
      <formula>0</formula>
    </cfRule>
  </conditionalFormatting>
  <conditionalFormatting sqref="O43">
    <cfRule type="cellIs" dxfId="302" priority="301" operator="equal">
      <formula>0</formula>
    </cfRule>
    <cfRule type="cellIs" dxfId="301" priority="302" operator="lessThan">
      <formula>0</formula>
    </cfRule>
    <cfRule type="cellIs" dxfId="300" priority="303" operator="greaterThan">
      <formula>0</formula>
    </cfRule>
  </conditionalFormatting>
  <conditionalFormatting sqref="L42">
    <cfRule type="cellIs" dxfId="299" priority="298" operator="equal">
      <formula>0</formula>
    </cfRule>
    <cfRule type="cellIs" dxfId="298" priority="299" operator="lessThan">
      <formula>0</formula>
    </cfRule>
    <cfRule type="cellIs" dxfId="297" priority="300" operator="greaterThan">
      <formula>0</formula>
    </cfRule>
  </conditionalFormatting>
  <conditionalFormatting sqref="M42">
    <cfRule type="cellIs" dxfId="296" priority="295" operator="equal">
      <formula>0</formula>
    </cfRule>
    <cfRule type="cellIs" dxfId="295" priority="296" operator="lessThan">
      <formula>0</formula>
    </cfRule>
    <cfRule type="cellIs" dxfId="294" priority="297" operator="greaterThan">
      <formula>0</formula>
    </cfRule>
  </conditionalFormatting>
  <conditionalFormatting sqref="N42">
    <cfRule type="cellIs" dxfId="293" priority="292" operator="equal">
      <formula>0</formula>
    </cfRule>
    <cfRule type="cellIs" dxfId="292" priority="293" operator="lessThan">
      <formula>0</formula>
    </cfRule>
    <cfRule type="cellIs" dxfId="291" priority="294" operator="greaterThan">
      <formula>0</formula>
    </cfRule>
  </conditionalFormatting>
  <conditionalFormatting sqref="O42">
    <cfRule type="cellIs" dxfId="290" priority="289" operator="equal">
      <formula>0</formula>
    </cfRule>
    <cfRule type="cellIs" dxfId="289" priority="290" operator="lessThan">
      <formula>0</formula>
    </cfRule>
    <cfRule type="cellIs" dxfId="288" priority="291" operator="greaterThan">
      <formula>0</formula>
    </cfRule>
  </conditionalFormatting>
  <conditionalFormatting sqref="L41">
    <cfRule type="cellIs" dxfId="287" priority="286" operator="equal">
      <formula>0</formula>
    </cfRule>
    <cfRule type="cellIs" dxfId="286" priority="287" operator="lessThan">
      <formula>0</formula>
    </cfRule>
    <cfRule type="cellIs" dxfId="285" priority="288" operator="greaterThan">
      <formula>0</formula>
    </cfRule>
  </conditionalFormatting>
  <conditionalFormatting sqref="M41">
    <cfRule type="cellIs" dxfId="284" priority="283" operator="equal">
      <formula>0</formula>
    </cfRule>
    <cfRule type="cellIs" dxfId="283" priority="284" operator="lessThan">
      <formula>0</formula>
    </cfRule>
    <cfRule type="cellIs" dxfId="282" priority="285" operator="greaterThan">
      <formula>0</formula>
    </cfRule>
  </conditionalFormatting>
  <conditionalFormatting sqref="N41">
    <cfRule type="cellIs" dxfId="281" priority="280" operator="equal">
      <formula>0</formula>
    </cfRule>
    <cfRule type="cellIs" dxfId="280" priority="281" operator="lessThan">
      <formula>0</formula>
    </cfRule>
    <cfRule type="cellIs" dxfId="279" priority="282" operator="greaterThan">
      <formula>0</formula>
    </cfRule>
  </conditionalFormatting>
  <conditionalFormatting sqref="O41">
    <cfRule type="cellIs" dxfId="278" priority="277" operator="equal">
      <formula>0</formula>
    </cfRule>
    <cfRule type="cellIs" dxfId="277" priority="278" operator="lessThan">
      <formula>0</formula>
    </cfRule>
    <cfRule type="cellIs" dxfId="276" priority="279" operator="greaterThan">
      <formula>0</formula>
    </cfRule>
  </conditionalFormatting>
  <conditionalFormatting sqref="L40">
    <cfRule type="cellIs" dxfId="275" priority="274" operator="equal">
      <formula>0</formula>
    </cfRule>
    <cfRule type="cellIs" dxfId="274" priority="275" operator="lessThan">
      <formula>0</formula>
    </cfRule>
    <cfRule type="cellIs" dxfId="273" priority="276" operator="greaterThan">
      <formula>0</formula>
    </cfRule>
  </conditionalFormatting>
  <conditionalFormatting sqref="M40">
    <cfRule type="cellIs" dxfId="272" priority="271" operator="equal">
      <formula>0</formula>
    </cfRule>
    <cfRule type="cellIs" dxfId="271" priority="272" operator="lessThan">
      <formula>0</formula>
    </cfRule>
    <cfRule type="cellIs" dxfId="270" priority="273" operator="greaterThan">
      <formula>0</formula>
    </cfRule>
  </conditionalFormatting>
  <conditionalFormatting sqref="N40">
    <cfRule type="cellIs" dxfId="269" priority="268" operator="equal">
      <formula>0</formula>
    </cfRule>
    <cfRule type="cellIs" dxfId="268" priority="269" operator="lessThan">
      <formula>0</formula>
    </cfRule>
    <cfRule type="cellIs" dxfId="267" priority="270" operator="greaterThan">
      <formula>0</formula>
    </cfRule>
  </conditionalFormatting>
  <conditionalFormatting sqref="O40">
    <cfRule type="cellIs" dxfId="266" priority="265" operator="equal">
      <formula>0</formula>
    </cfRule>
    <cfRule type="cellIs" dxfId="265" priority="266" operator="lessThan">
      <formula>0</formula>
    </cfRule>
    <cfRule type="cellIs" dxfId="264" priority="267" operator="greaterThan">
      <formula>0</formula>
    </cfRule>
  </conditionalFormatting>
  <conditionalFormatting sqref="L39">
    <cfRule type="cellIs" dxfId="263" priority="262" operator="equal">
      <formula>0</formula>
    </cfRule>
    <cfRule type="cellIs" dxfId="262" priority="263" operator="lessThan">
      <formula>0</formula>
    </cfRule>
    <cfRule type="cellIs" dxfId="261" priority="264" operator="greaterThan">
      <formula>0</formula>
    </cfRule>
  </conditionalFormatting>
  <conditionalFormatting sqref="M39">
    <cfRule type="cellIs" dxfId="260" priority="259" operator="equal">
      <formula>0</formula>
    </cfRule>
    <cfRule type="cellIs" dxfId="259" priority="260" operator="lessThan">
      <formula>0</formula>
    </cfRule>
    <cfRule type="cellIs" dxfId="258" priority="261" operator="greaterThan">
      <formula>0</formula>
    </cfRule>
  </conditionalFormatting>
  <conditionalFormatting sqref="N39">
    <cfRule type="cellIs" dxfId="257" priority="256" operator="equal">
      <formula>0</formula>
    </cfRule>
    <cfRule type="cellIs" dxfId="256" priority="257" operator="lessThan">
      <formula>0</formula>
    </cfRule>
    <cfRule type="cellIs" dxfId="255" priority="258" operator="greaterThan">
      <formula>0</formula>
    </cfRule>
  </conditionalFormatting>
  <conditionalFormatting sqref="O39">
    <cfRule type="cellIs" dxfId="254" priority="253" operator="equal">
      <formula>0</formula>
    </cfRule>
    <cfRule type="cellIs" dxfId="253" priority="254" operator="lessThan">
      <formula>0</formula>
    </cfRule>
    <cfRule type="cellIs" dxfId="252" priority="255" operator="greaterThan">
      <formula>0</formula>
    </cfRule>
  </conditionalFormatting>
  <conditionalFormatting sqref="L38">
    <cfRule type="cellIs" dxfId="251" priority="250" operator="equal">
      <formula>0</formula>
    </cfRule>
    <cfRule type="cellIs" dxfId="250" priority="251" operator="lessThan">
      <formula>0</formula>
    </cfRule>
    <cfRule type="cellIs" dxfId="249" priority="252" operator="greaterThan">
      <formula>0</formula>
    </cfRule>
  </conditionalFormatting>
  <conditionalFormatting sqref="M38">
    <cfRule type="cellIs" dxfId="248" priority="247" operator="equal">
      <formula>0</formula>
    </cfRule>
    <cfRule type="cellIs" dxfId="247" priority="248" operator="lessThan">
      <formula>0</formula>
    </cfRule>
    <cfRule type="cellIs" dxfId="246" priority="249" operator="greaterThan">
      <formula>0</formula>
    </cfRule>
  </conditionalFormatting>
  <conditionalFormatting sqref="N38">
    <cfRule type="cellIs" dxfId="245" priority="244" operator="equal">
      <formula>0</formula>
    </cfRule>
    <cfRule type="cellIs" dxfId="244" priority="245" operator="lessThan">
      <formula>0</formula>
    </cfRule>
    <cfRule type="cellIs" dxfId="243" priority="246" operator="greaterThan">
      <formula>0</formula>
    </cfRule>
  </conditionalFormatting>
  <conditionalFormatting sqref="O38">
    <cfRule type="cellIs" dxfId="242" priority="241" operator="equal">
      <formula>0</formula>
    </cfRule>
    <cfRule type="cellIs" dxfId="241" priority="242" operator="lessThan">
      <formula>0</formula>
    </cfRule>
    <cfRule type="cellIs" dxfId="240" priority="243" operator="greaterThan">
      <formula>0</formula>
    </cfRule>
  </conditionalFormatting>
  <conditionalFormatting sqref="L37">
    <cfRule type="cellIs" dxfId="239" priority="238" operator="equal">
      <formula>0</formula>
    </cfRule>
    <cfRule type="cellIs" dxfId="238" priority="239" operator="lessThan">
      <formula>0</formula>
    </cfRule>
    <cfRule type="cellIs" dxfId="237" priority="240" operator="greaterThan">
      <formula>0</formula>
    </cfRule>
  </conditionalFormatting>
  <conditionalFormatting sqref="M37">
    <cfRule type="cellIs" dxfId="236" priority="235" operator="equal">
      <formula>0</formula>
    </cfRule>
    <cfRule type="cellIs" dxfId="235" priority="236" operator="lessThan">
      <formula>0</formula>
    </cfRule>
    <cfRule type="cellIs" dxfId="234" priority="237" operator="greaterThan">
      <formula>0</formula>
    </cfRule>
  </conditionalFormatting>
  <conditionalFormatting sqref="N37">
    <cfRule type="cellIs" dxfId="233" priority="232" operator="equal">
      <formula>0</formula>
    </cfRule>
    <cfRule type="cellIs" dxfId="232" priority="233" operator="lessThan">
      <formula>0</formula>
    </cfRule>
    <cfRule type="cellIs" dxfId="231" priority="234" operator="greaterThan">
      <formula>0</formula>
    </cfRule>
  </conditionalFormatting>
  <conditionalFormatting sqref="O37">
    <cfRule type="cellIs" dxfId="230" priority="229" operator="equal">
      <formula>0</formula>
    </cfRule>
    <cfRule type="cellIs" dxfId="229" priority="230" operator="lessThan">
      <formula>0</formula>
    </cfRule>
    <cfRule type="cellIs" dxfId="228" priority="231" operator="greaterThan">
      <formula>0</formula>
    </cfRule>
  </conditionalFormatting>
  <conditionalFormatting sqref="L36">
    <cfRule type="cellIs" dxfId="227" priority="226" operator="equal">
      <formula>0</formula>
    </cfRule>
    <cfRule type="cellIs" dxfId="226" priority="227" operator="lessThan">
      <formula>0</formula>
    </cfRule>
    <cfRule type="cellIs" dxfId="225" priority="228" operator="greaterThan">
      <formula>0</formula>
    </cfRule>
  </conditionalFormatting>
  <conditionalFormatting sqref="M36">
    <cfRule type="cellIs" dxfId="224" priority="223" operator="equal">
      <formula>0</formula>
    </cfRule>
    <cfRule type="cellIs" dxfId="223" priority="224" operator="lessThan">
      <formula>0</formula>
    </cfRule>
    <cfRule type="cellIs" dxfId="222" priority="225" operator="greaterThan">
      <formula>0</formula>
    </cfRule>
  </conditionalFormatting>
  <conditionalFormatting sqref="N36">
    <cfRule type="cellIs" dxfId="221" priority="220" operator="equal">
      <formula>0</formula>
    </cfRule>
    <cfRule type="cellIs" dxfId="220" priority="221" operator="lessThan">
      <formula>0</formula>
    </cfRule>
    <cfRule type="cellIs" dxfId="219" priority="222" operator="greaterThan">
      <formula>0</formula>
    </cfRule>
  </conditionalFormatting>
  <conditionalFormatting sqref="O36">
    <cfRule type="cellIs" dxfId="218" priority="217" operator="equal">
      <formula>0</formula>
    </cfRule>
    <cfRule type="cellIs" dxfId="217" priority="218" operator="lessThan">
      <formula>0</formula>
    </cfRule>
    <cfRule type="cellIs" dxfId="216" priority="219" operator="greaterThan">
      <formula>0</formula>
    </cfRule>
  </conditionalFormatting>
  <conditionalFormatting sqref="L35">
    <cfRule type="cellIs" dxfId="215" priority="214" operator="equal">
      <formula>0</formula>
    </cfRule>
    <cfRule type="cellIs" dxfId="214" priority="215" operator="lessThan">
      <formula>0</formula>
    </cfRule>
    <cfRule type="cellIs" dxfId="213" priority="216" operator="greaterThan">
      <formula>0</formula>
    </cfRule>
  </conditionalFormatting>
  <conditionalFormatting sqref="M35">
    <cfRule type="cellIs" dxfId="212" priority="211" operator="equal">
      <formula>0</formula>
    </cfRule>
    <cfRule type="cellIs" dxfId="211" priority="212" operator="lessThan">
      <formula>0</formula>
    </cfRule>
    <cfRule type="cellIs" dxfId="210" priority="213" operator="greaterThan">
      <formula>0</formula>
    </cfRule>
  </conditionalFormatting>
  <conditionalFormatting sqref="N35">
    <cfRule type="cellIs" dxfId="209" priority="208" operator="equal">
      <formula>0</formula>
    </cfRule>
    <cfRule type="cellIs" dxfId="208" priority="209" operator="lessThan">
      <formula>0</formula>
    </cfRule>
    <cfRule type="cellIs" dxfId="207" priority="210" operator="greaterThan">
      <formula>0</formula>
    </cfRule>
  </conditionalFormatting>
  <conditionalFormatting sqref="O35">
    <cfRule type="cellIs" dxfId="206" priority="205" operator="equal">
      <formula>0</formula>
    </cfRule>
    <cfRule type="cellIs" dxfId="205" priority="206" operator="lessThan">
      <formula>0</formula>
    </cfRule>
    <cfRule type="cellIs" dxfId="204" priority="207" operator="greaterThan">
      <formula>0</formula>
    </cfRule>
  </conditionalFormatting>
  <conditionalFormatting sqref="L34">
    <cfRule type="cellIs" dxfId="203" priority="202" operator="equal">
      <formula>0</formula>
    </cfRule>
    <cfRule type="cellIs" dxfId="202" priority="203" operator="lessThan">
      <formula>0</formula>
    </cfRule>
    <cfRule type="cellIs" dxfId="201" priority="204" operator="greaterThan">
      <formula>0</formula>
    </cfRule>
  </conditionalFormatting>
  <conditionalFormatting sqref="M34">
    <cfRule type="cellIs" dxfId="200" priority="199" operator="equal">
      <formula>0</formula>
    </cfRule>
    <cfRule type="cellIs" dxfId="199" priority="200" operator="lessThan">
      <formula>0</formula>
    </cfRule>
    <cfRule type="cellIs" dxfId="198" priority="201" operator="greaterThan">
      <formula>0</formula>
    </cfRule>
  </conditionalFormatting>
  <conditionalFormatting sqref="N34">
    <cfRule type="cellIs" dxfId="197" priority="196" operator="equal">
      <formula>0</formula>
    </cfRule>
    <cfRule type="cellIs" dxfId="196" priority="197" operator="lessThan">
      <formula>0</formula>
    </cfRule>
    <cfRule type="cellIs" dxfId="195" priority="198" operator="greaterThan">
      <formula>0</formula>
    </cfRule>
  </conditionalFormatting>
  <conditionalFormatting sqref="O34">
    <cfRule type="cellIs" dxfId="194" priority="193" operator="equal">
      <formula>0</formula>
    </cfRule>
    <cfRule type="cellIs" dxfId="193" priority="194" operator="lessThan">
      <formula>0</formula>
    </cfRule>
    <cfRule type="cellIs" dxfId="192" priority="195" operator="greaterThan">
      <formula>0</formula>
    </cfRule>
  </conditionalFormatting>
  <conditionalFormatting sqref="L33">
    <cfRule type="cellIs" dxfId="191" priority="190" operator="equal">
      <formula>0</formula>
    </cfRule>
    <cfRule type="cellIs" dxfId="190" priority="191" operator="lessThan">
      <formula>0</formula>
    </cfRule>
    <cfRule type="cellIs" dxfId="189" priority="192" operator="greaterThan">
      <formula>0</formula>
    </cfRule>
  </conditionalFormatting>
  <conditionalFormatting sqref="M33">
    <cfRule type="cellIs" dxfId="188" priority="187" operator="equal">
      <formula>0</formula>
    </cfRule>
    <cfRule type="cellIs" dxfId="187" priority="188" operator="lessThan">
      <formula>0</formula>
    </cfRule>
    <cfRule type="cellIs" dxfId="186" priority="189" operator="greaterThan">
      <formula>0</formula>
    </cfRule>
  </conditionalFormatting>
  <conditionalFormatting sqref="N33">
    <cfRule type="cellIs" dxfId="185" priority="184" operator="equal">
      <formula>0</formula>
    </cfRule>
    <cfRule type="cellIs" dxfId="184" priority="185" operator="lessThan">
      <formula>0</formula>
    </cfRule>
    <cfRule type="cellIs" dxfId="183" priority="186" operator="greaterThan">
      <formula>0</formula>
    </cfRule>
  </conditionalFormatting>
  <conditionalFormatting sqref="O33">
    <cfRule type="cellIs" dxfId="182" priority="181" operator="equal">
      <formula>0</formula>
    </cfRule>
    <cfRule type="cellIs" dxfId="181" priority="182" operator="lessThan">
      <formula>0</formula>
    </cfRule>
    <cfRule type="cellIs" dxfId="180" priority="183" operator="greaterThan">
      <formula>0</formula>
    </cfRule>
  </conditionalFormatting>
  <conditionalFormatting sqref="L32">
    <cfRule type="cellIs" dxfId="179" priority="178" operator="equal">
      <formula>0</formula>
    </cfRule>
    <cfRule type="cellIs" dxfId="178" priority="179" operator="lessThan">
      <formula>0</formula>
    </cfRule>
    <cfRule type="cellIs" dxfId="177" priority="180" operator="greaterThan">
      <formula>0</formula>
    </cfRule>
  </conditionalFormatting>
  <conditionalFormatting sqref="M32">
    <cfRule type="cellIs" dxfId="176" priority="175" operator="equal">
      <formula>0</formula>
    </cfRule>
    <cfRule type="cellIs" dxfId="175" priority="176" operator="lessThan">
      <formula>0</formula>
    </cfRule>
    <cfRule type="cellIs" dxfId="174" priority="177" operator="greaterThan">
      <formula>0</formula>
    </cfRule>
  </conditionalFormatting>
  <conditionalFormatting sqref="N32">
    <cfRule type="cellIs" dxfId="173" priority="172" operator="equal">
      <formula>0</formula>
    </cfRule>
    <cfRule type="cellIs" dxfId="172" priority="173" operator="lessThan">
      <formula>0</formula>
    </cfRule>
    <cfRule type="cellIs" dxfId="171" priority="174" operator="greaterThan">
      <formula>0</formula>
    </cfRule>
  </conditionalFormatting>
  <conditionalFormatting sqref="O32">
    <cfRule type="cellIs" dxfId="170" priority="169" operator="equal">
      <formula>0</formula>
    </cfRule>
    <cfRule type="cellIs" dxfId="169" priority="170" operator="lessThan">
      <formula>0</formula>
    </cfRule>
    <cfRule type="cellIs" dxfId="168" priority="171" operator="greaterThan">
      <formula>0</formula>
    </cfRule>
  </conditionalFormatting>
  <conditionalFormatting sqref="L31">
    <cfRule type="cellIs" dxfId="167" priority="166" operator="equal">
      <formula>0</formula>
    </cfRule>
    <cfRule type="cellIs" dxfId="166" priority="167" operator="lessThan">
      <formula>0</formula>
    </cfRule>
    <cfRule type="cellIs" dxfId="165" priority="168" operator="greaterThan">
      <formula>0</formula>
    </cfRule>
  </conditionalFormatting>
  <conditionalFormatting sqref="M31">
    <cfRule type="cellIs" dxfId="164" priority="163" operator="equal">
      <formula>0</formula>
    </cfRule>
    <cfRule type="cellIs" dxfId="163" priority="164" operator="lessThan">
      <formula>0</formula>
    </cfRule>
    <cfRule type="cellIs" dxfId="162" priority="165" operator="greaterThan">
      <formula>0</formula>
    </cfRule>
  </conditionalFormatting>
  <conditionalFormatting sqref="N31">
    <cfRule type="cellIs" dxfId="161" priority="160" operator="equal">
      <formula>0</formula>
    </cfRule>
    <cfRule type="cellIs" dxfId="160" priority="161" operator="lessThan">
      <formula>0</formula>
    </cfRule>
    <cfRule type="cellIs" dxfId="159" priority="162" operator="greaterThan">
      <formula>0</formula>
    </cfRule>
  </conditionalFormatting>
  <conditionalFormatting sqref="O31">
    <cfRule type="cellIs" dxfId="158" priority="157" operator="equal">
      <formula>0</formula>
    </cfRule>
    <cfRule type="cellIs" dxfId="157" priority="158" operator="lessThan">
      <formula>0</formula>
    </cfRule>
    <cfRule type="cellIs" dxfId="156" priority="159" operator="greaterThan">
      <formula>0</formula>
    </cfRule>
  </conditionalFormatting>
  <conditionalFormatting sqref="L30">
    <cfRule type="cellIs" dxfId="155" priority="154" operator="equal">
      <formula>0</formula>
    </cfRule>
    <cfRule type="cellIs" dxfId="154" priority="155" operator="lessThan">
      <formula>0</formula>
    </cfRule>
    <cfRule type="cellIs" dxfId="153" priority="156" operator="greaterThan">
      <formula>0</formula>
    </cfRule>
  </conditionalFormatting>
  <conditionalFormatting sqref="M30">
    <cfRule type="cellIs" dxfId="152" priority="151" operator="equal">
      <formula>0</formula>
    </cfRule>
    <cfRule type="cellIs" dxfId="151" priority="152" operator="lessThan">
      <formula>0</formula>
    </cfRule>
    <cfRule type="cellIs" dxfId="150" priority="153" operator="greaterThan">
      <formula>0</formula>
    </cfRule>
  </conditionalFormatting>
  <conditionalFormatting sqref="N30">
    <cfRule type="cellIs" dxfId="149" priority="148" operator="equal">
      <formula>0</formula>
    </cfRule>
    <cfRule type="cellIs" dxfId="148" priority="149" operator="lessThan">
      <formula>0</formula>
    </cfRule>
    <cfRule type="cellIs" dxfId="147" priority="150" operator="greaterThan">
      <formula>0</formula>
    </cfRule>
  </conditionalFormatting>
  <conditionalFormatting sqref="O30">
    <cfRule type="cellIs" dxfId="146" priority="145" operator="equal">
      <formula>0</formula>
    </cfRule>
    <cfRule type="cellIs" dxfId="145" priority="146" operator="lessThan">
      <formula>0</formula>
    </cfRule>
    <cfRule type="cellIs" dxfId="144" priority="147" operator="greaterThan">
      <formula>0</formula>
    </cfRule>
  </conditionalFormatting>
  <conditionalFormatting sqref="L29">
    <cfRule type="cellIs" dxfId="143" priority="142" operator="equal">
      <formula>0</formula>
    </cfRule>
    <cfRule type="cellIs" dxfId="142" priority="143" operator="lessThan">
      <formula>0</formula>
    </cfRule>
    <cfRule type="cellIs" dxfId="141" priority="144" operator="greaterThan">
      <formula>0</formula>
    </cfRule>
  </conditionalFormatting>
  <conditionalFormatting sqref="M29">
    <cfRule type="cellIs" dxfId="140" priority="139" operator="equal">
      <formula>0</formula>
    </cfRule>
    <cfRule type="cellIs" dxfId="139" priority="140" operator="lessThan">
      <formula>0</formula>
    </cfRule>
    <cfRule type="cellIs" dxfId="138" priority="141" operator="greaterThan">
      <formula>0</formula>
    </cfRule>
  </conditionalFormatting>
  <conditionalFormatting sqref="N29">
    <cfRule type="cellIs" dxfId="137" priority="136" operator="equal">
      <formula>0</formula>
    </cfRule>
    <cfRule type="cellIs" dxfId="136" priority="137" operator="lessThan">
      <formula>0</formula>
    </cfRule>
    <cfRule type="cellIs" dxfId="135" priority="138" operator="greaterThan">
      <formula>0</formula>
    </cfRule>
  </conditionalFormatting>
  <conditionalFormatting sqref="O29">
    <cfRule type="cellIs" dxfId="134" priority="133" operator="equal">
      <formula>0</formula>
    </cfRule>
    <cfRule type="cellIs" dxfId="133" priority="134" operator="lessThan">
      <formula>0</formula>
    </cfRule>
    <cfRule type="cellIs" dxfId="132" priority="135" operator="greaterThan">
      <formula>0</formula>
    </cfRule>
  </conditionalFormatting>
  <conditionalFormatting sqref="L28">
    <cfRule type="cellIs" dxfId="131" priority="130" operator="equal">
      <formula>0</formula>
    </cfRule>
    <cfRule type="cellIs" dxfId="130" priority="131" operator="lessThan">
      <formula>0</formula>
    </cfRule>
    <cfRule type="cellIs" dxfId="129" priority="132" operator="greaterThan">
      <formula>0</formula>
    </cfRule>
  </conditionalFormatting>
  <conditionalFormatting sqref="M28">
    <cfRule type="cellIs" dxfId="128" priority="127" operator="equal">
      <formula>0</formula>
    </cfRule>
    <cfRule type="cellIs" dxfId="127" priority="128" operator="lessThan">
      <formula>0</formula>
    </cfRule>
    <cfRule type="cellIs" dxfId="126" priority="129" operator="greaterThan">
      <formula>0</formula>
    </cfRule>
  </conditionalFormatting>
  <conditionalFormatting sqref="N28">
    <cfRule type="cellIs" dxfId="125" priority="124" operator="equal">
      <formula>0</formula>
    </cfRule>
    <cfRule type="cellIs" dxfId="124" priority="125" operator="lessThan">
      <formula>0</formula>
    </cfRule>
    <cfRule type="cellIs" dxfId="123" priority="126" operator="greaterThan">
      <formula>0</formula>
    </cfRule>
  </conditionalFormatting>
  <conditionalFormatting sqref="O28">
    <cfRule type="cellIs" dxfId="122" priority="121" operator="equal">
      <formula>0</formula>
    </cfRule>
    <cfRule type="cellIs" dxfId="121" priority="122" operator="lessThan">
      <formula>0</formula>
    </cfRule>
    <cfRule type="cellIs" dxfId="120" priority="123" operator="greaterThan">
      <formula>0</formula>
    </cfRule>
  </conditionalFormatting>
  <conditionalFormatting sqref="L27">
    <cfRule type="cellIs" dxfId="119" priority="118" operator="equal">
      <formula>0</formula>
    </cfRule>
    <cfRule type="cellIs" dxfId="118" priority="119" operator="lessThan">
      <formula>0</formula>
    </cfRule>
    <cfRule type="cellIs" dxfId="117" priority="120" operator="greaterThan">
      <formula>0</formula>
    </cfRule>
  </conditionalFormatting>
  <conditionalFormatting sqref="M27">
    <cfRule type="cellIs" dxfId="116" priority="115" operator="equal">
      <formula>0</formula>
    </cfRule>
    <cfRule type="cellIs" dxfId="115" priority="116" operator="lessThan">
      <formula>0</formula>
    </cfRule>
    <cfRule type="cellIs" dxfId="114" priority="117" operator="greaterThan">
      <formula>0</formula>
    </cfRule>
  </conditionalFormatting>
  <conditionalFormatting sqref="N27">
    <cfRule type="cellIs" dxfId="113" priority="112" operator="equal">
      <formula>0</formula>
    </cfRule>
    <cfRule type="cellIs" dxfId="112" priority="113" operator="lessThan">
      <formula>0</formula>
    </cfRule>
    <cfRule type="cellIs" dxfId="111" priority="114" operator="greaterThan">
      <formula>0</formula>
    </cfRule>
  </conditionalFormatting>
  <conditionalFormatting sqref="O27">
    <cfRule type="cellIs" dxfId="110" priority="109" operator="equal">
      <formula>0</formula>
    </cfRule>
    <cfRule type="cellIs" dxfId="109" priority="110" operator="lessThan">
      <formula>0</formula>
    </cfRule>
    <cfRule type="cellIs" dxfId="108" priority="111" operator="greaterThan">
      <formula>0</formula>
    </cfRule>
  </conditionalFormatting>
  <conditionalFormatting sqref="L26">
    <cfRule type="cellIs" dxfId="107" priority="106" operator="equal">
      <formula>0</formula>
    </cfRule>
    <cfRule type="cellIs" dxfId="106" priority="107" operator="lessThan">
      <formula>0</formula>
    </cfRule>
    <cfRule type="cellIs" dxfId="105" priority="108" operator="greaterThan">
      <formula>0</formula>
    </cfRule>
  </conditionalFormatting>
  <conditionalFormatting sqref="M26">
    <cfRule type="cellIs" dxfId="104" priority="103" operator="equal">
      <formula>0</formula>
    </cfRule>
    <cfRule type="cellIs" dxfId="103" priority="104" operator="lessThan">
      <formula>0</formula>
    </cfRule>
    <cfRule type="cellIs" dxfId="102" priority="105" operator="greaterThan">
      <formula>0</formula>
    </cfRule>
  </conditionalFormatting>
  <conditionalFormatting sqref="N26">
    <cfRule type="cellIs" dxfId="101" priority="100" operator="equal">
      <formula>0</formula>
    </cfRule>
    <cfRule type="cellIs" dxfId="100" priority="101" operator="lessThan">
      <formula>0</formula>
    </cfRule>
    <cfRule type="cellIs" dxfId="99" priority="102" operator="greaterThan">
      <formula>0</formula>
    </cfRule>
  </conditionalFormatting>
  <conditionalFormatting sqref="O26">
    <cfRule type="cellIs" dxfId="98" priority="97" operator="equal">
      <formula>0</formula>
    </cfRule>
    <cfRule type="cellIs" dxfId="97" priority="98" operator="lessThan">
      <formula>0</formula>
    </cfRule>
    <cfRule type="cellIs" dxfId="96" priority="99" operator="greaterThan">
      <formula>0</formula>
    </cfRule>
  </conditionalFormatting>
  <conditionalFormatting sqref="L25">
    <cfRule type="cellIs" dxfId="95" priority="94" operator="equal">
      <formula>0</formula>
    </cfRule>
    <cfRule type="cellIs" dxfId="94" priority="95" operator="lessThan">
      <formula>0</formula>
    </cfRule>
    <cfRule type="cellIs" dxfId="93" priority="96" operator="greaterThan">
      <formula>0</formula>
    </cfRule>
  </conditionalFormatting>
  <conditionalFormatting sqref="M25">
    <cfRule type="cellIs" dxfId="92" priority="91" operator="equal">
      <formula>0</formula>
    </cfRule>
    <cfRule type="cellIs" dxfId="91" priority="92" operator="lessThan">
      <formula>0</formula>
    </cfRule>
    <cfRule type="cellIs" dxfId="90" priority="93" operator="greaterThan">
      <formula>0</formula>
    </cfRule>
  </conditionalFormatting>
  <conditionalFormatting sqref="N25">
    <cfRule type="cellIs" dxfId="89" priority="88" operator="equal">
      <formula>0</formula>
    </cfRule>
    <cfRule type="cellIs" dxfId="88" priority="89" operator="lessThan">
      <formula>0</formula>
    </cfRule>
    <cfRule type="cellIs" dxfId="87" priority="90" operator="greaterThan">
      <formula>0</formula>
    </cfRule>
  </conditionalFormatting>
  <conditionalFormatting sqref="O25">
    <cfRule type="cellIs" dxfId="86" priority="85" operator="equal">
      <formula>0</formula>
    </cfRule>
    <cfRule type="cellIs" dxfId="85" priority="86" operator="lessThan">
      <formula>0</formula>
    </cfRule>
    <cfRule type="cellIs" dxfId="84" priority="87" operator="greaterThan">
      <formula>0</formula>
    </cfRule>
  </conditionalFormatting>
  <conditionalFormatting sqref="L24">
    <cfRule type="cellIs" dxfId="83" priority="82" operator="equal">
      <formula>0</formula>
    </cfRule>
    <cfRule type="cellIs" dxfId="82" priority="83" operator="lessThan">
      <formula>0</formula>
    </cfRule>
    <cfRule type="cellIs" dxfId="81" priority="84" operator="greaterThan">
      <formula>0</formula>
    </cfRule>
  </conditionalFormatting>
  <conditionalFormatting sqref="M24">
    <cfRule type="cellIs" dxfId="80" priority="79" operator="equal">
      <formula>0</formula>
    </cfRule>
    <cfRule type="cellIs" dxfId="79" priority="80" operator="lessThan">
      <formula>0</formula>
    </cfRule>
    <cfRule type="cellIs" dxfId="78" priority="81" operator="greaterThan">
      <formula>0</formula>
    </cfRule>
  </conditionalFormatting>
  <conditionalFormatting sqref="N24">
    <cfRule type="cellIs" dxfId="77" priority="76" operator="equal">
      <formula>0</formula>
    </cfRule>
    <cfRule type="cellIs" dxfId="76" priority="77" operator="lessThan">
      <formula>0</formula>
    </cfRule>
    <cfRule type="cellIs" dxfId="75" priority="78" operator="greaterThan">
      <formula>0</formula>
    </cfRule>
  </conditionalFormatting>
  <conditionalFormatting sqref="O24">
    <cfRule type="cellIs" dxfId="74" priority="73" operator="equal">
      <formula>0</formula>
    </cfRule>
    <cfRule type="cellIs" dxfId="73" priority="74" operator="lessThan">
      <formula>0</formula>
    </cfRule>
    <cfRule type="cellIs" dxfId="72" priority="75" operator="greaterThan">
      <formula>0</formula>
    </cfRule>
  </conditionalFormatting>
  <conditionalFormatting sqref="L23">
    <cfRule type="cellIs" dxfId="71" priority="70" operator="equal">
      <formula>0</formula>
    </cfRule>
    <cfRule type="cellIs" dxfId="70" priority="71" operator="lessThan">
      <formula>0</formula>
    </cfRule>
    <cfRule type="cellIs" dxfId="69" priority="72" operator="greaterThan">
      <formula>0</formula>
    </cfRule>
  </conditionalFormatting>
  <conditionalFormatting sqref="M23">
    <cfRule type="cellIs" dxfId="68" priority="67" operator="equal">
      <formula>0</formula>
    </cfRule>
    <cfRule type="cellIs" dxfId="67" priority="68" operator="lessThan">
      <formula>0</formula>
    </cfRule>
    <cfRule type="cellIs" dxfId="66" priority="69" operator="greaterThan">
      <formula>0</formula>
    </cfRule>
  </conditionalFormatting>
  <conditionalFormatting sqref="N23">
    <cfRule type="cellIs" dxfId="65" priority="64" operator="equal">
      <formula>0</formula>
    </cfRule>
    <cfRule type="cellIs" dxfId="64" priority="65" operator="lessThan">
      <formula>0</formula>
    </cfRule>
    <cfRule type="cellIs" dxfId="63" priority="66" operator="greaterThan">
      <formula>0</formula>
    </cfRule>
  </conditionalFormatting>
  <conditionalFormatting sqref="O23">
    <cfRule type="cellIs" dxfId="62" priority="61" operator="equal">
      <formula>0</formula>
    </cfRule>
    <cfRule type="cellIs" dxfId="61" priority="62" operator="lessThan">
      <formula>0</formula>
    </cfRule>
    <cfRule type="cellIs" dxfId="60" priority="63" operator="greaterThan">
      <formula>0</formula>
    </cfRule>
  </conditionalFormatting>
  <conditionalFormatting sqref="L22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M22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N22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O22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L21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M21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N21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O21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L20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M20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N20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O20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L19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M19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N19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O19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L18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M18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N18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O18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dataValidations count="10">
    <dataValidation type="list" allowBlank="1" showInputMessage="1" showErrorMessage="1" sqref="K1:K5 K18:K1048576">
      <formula1>"0.05,0.10,0.15,0.20,0.25,0.30,0.35,0.40,0.45,0.50,0.55,0.60,0.65,0.70,0.75,0.80,0.85,0.90"</formula1>
    </dataValidation>
    <dataValidation type="list" allowBlank="1" showInputMessage="1" showErrorMessage="1" sqref="H1:H5 H17:H1048576">
      <formula1>"0%,1%,2%,3%,4%,5%"</formula1>
    </dataValidation>
    <dataValidation type="list" allowBlank="1" showInputMessage="1" showErrorMessage="1" sqref="I1:I5 I17:I1048576">
      <formula1>"-,W,L,EWW,P,V"</formula1>
    </dataValidation>
    <dataValidation type="list" allowBlank="1" showInputMessage="1" showErrorMessage="1" sqref="D1:D5 D45:D1048576 D17">
      <formula1>"Unknown,Bet365,Bet At Home,Betbright,Betdaq,Betfair,Betfred,Bet Internet,BetVictor,Betway,BoyleSports,Coral,Ladbrokes,Paddy Power,Pinnacle,Racebets,Seaniemac,Sky Bet,Sportingbet,Stan James,Titan Bet,Totesport,Unibet,William Hill,Winner Sports,888Sport"</formula1>
    </dataValidation>
    <dataValidation type="list" allowBlank="1" showInputMessage="1" showErrorMessage="1" sqref="F1:F5 F17:F1048576">
      <formula1>"B,L,EW"</formula1>
    </dataValidation>
    <dataValidation type="list" allowBlank="1" showInputMessage="1" showErrorMessage="1" sqref="B1:B5 B17:B1048576">
      <formula1>"AFL,Baseball,Basketball,Cricket,Dogs,Darts,Golf,Horse Racing,F1,NHL,Other,Rugby,Soccer,Tennis"</formula1>
    </dataValidation>
    <dataValidation type="list" allowBlank="1" showInputMessage="1" showErrorMessage="1" sqref="J1:J16 J203:J1048576">
      <formula1>"2,3,4,5"</formula1>
    </dataValidation>
    <dataValidation type="list" allowBlank="1" showInputMessage="1" showErrorMessage="1" sqref="D42:D44">
      <formula1>"Unknown,Bet365,Bet At Home,Smarkets.com,Betdaq,Betfair,Betfred,Bet Internet,BetVictor,Betway,BoyleSports,Coral,Ladbrokes,Paddy Power,Pinnacle,Racebets,Seaniemac,Sky Bet,Sportingbet,Stan James,Titan Bet,Totesport,Unibet,William Hill,Winner Sports,888Sport"</formula1>
    </dataValidation>
    <dataValidation type="list" allowBlank="1" showInputMessage="1" showErrorMessage="1" sqref="J18:J202">
      <formula1>"Free,Elite,VIP"</formula1>
    </dataValidation>
    <dataValidation type="list" allowBlank="1" showInputMessage="1" showErrorMessage="1" sqref="D18:D41">
      <formula1>"Unknown,Bet365,Bet At Home,Smarkets.com,Betdaq,Betfair,Betfred,Bet Internet,BetVictor,Betway,BoyleSports,Coral,Ladbrokes,Paddy Power,Pinnacle,Racebets,Seaniemac,Sky Bet,Sportingbet,Stan James,Titan Bet,Totesport,Unibet,William Hill,Marathon Bet,888Sport"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New Bet">
              <controlPr defaultSize="0" print="0" autoFill="0" autoPict="0" macro="[0]!InsertRow_and_ColBformula">
                <anchor moveWithCells="1" siz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5</xdr:col>
                    <xdr:colOff>19050</xdr:colOff>
                    <xdr:row>14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0"/>
  <sheetViews>
    <sheetView zoomScale="80" zoomScaleNormal="80" workbookViewId="0">
      <selection activeCell="E26" sqref="E26"/>
    </sheetView>
  </sheetViews>
  <sheetFormatPr defaultRowHeight="15" x14ac:dyDescent="0.25"/>
  <cols>
    <col min="1" max="1" width="14.140625" customWidth="1"/>
    <col min="5" max="5" width="13.140625" customWidth="1"/>
    <col min="10" max="10" width="18.42578125" customWidth="1"/>
    <col min="11" max="11" width="12.28515625" customWidth="1"/>
    <col min="12" max="12" width="11.7109375" customWidth="1"/>
    <col min="13" max="13" width="13" customWidth="1"/>
  </cols>
  <sheetData>
    <row r="1" spans="1:16" x14ac:dyDescent="0.25">
      <c r="A1" s="27" t="s">
        <v>71</v>
      </c>
      <c r="B1" s="12"/>
      <c r="C1" s="2"/>
      <c r="D1" s="12"/>
      <c r="E1" s="12"/>
      <c r="F1" s="12"/>
      <c r="G1" s="12"/>
      <c r="J1" s="20"/>
      <c r="K1" s="9"/>
      <c r="L1" s="21"/>
      <c r="M1" s="9"/>
      <c r="N1" s="9"/>
      <c r="O1" s="9"/>
      <c r="P1" s="12"/>
    </row>
    <row r="2" spans="1:16" x14ac:dyDescent="0.25">
      <c r="A2" s="12"/>
      <c r="B2" s="12"/>
      <c r="C2" s="2"/>
      <c r="D2" s="12"/>
      <c r="E2" s="12"/>
      <c r="F2" s="12"/>
      <c r="G2" s="12"/>
      <c r="J2" s="12"/>
      <c r="K2" s="12"/>
      <c r="L2" s="2"/>
      <c r="M2" s="12"/>
      <c r="N2" s="12"/>
      <c r="O2" s="12"/>
      <c r="P2" s="12"/>
    </row>
    <row r="3" spans="1:16" x14ac:dyDescent="0.25">
      <c r="A3" s="10" t="s">
        <v>5</v>
      </c>
      <c r="B3" s="10" t="s">
        <v>20</v>
      </c>
      <c r="C3" s="11" t="s">
        <v>21</v>
      </c>
      <c r="D3" s="10" t="s">
        <v>14</v>
      </c>
      <c r="E3" s="10" t="s">
        <v>26</v>
      </c>
      <c r="F3" s="11" t="s">
        <v>21</v>
      </c>
      <c r="G3" s="10" t="s">
        <v>14</v>
      </c>
      <c r="J3" s="18" t="s">
        <v>30</v>
      </c>
      <c r="K3" s="19" t="s">
        <v>31</v>
      </c>
      <c r="L3" s="19" t="s">
        <v>32</v>
      </c>
      <c r="M3" s="19" t="s">
        <v>33</v>
      </c>
      <c r="N3" s="19" t="s">
        <v>21</v>
      </c>
      <c r="O3" s="19" t="s">
        <v>34</v>
      </c>
      <c r="P3" s="12"/>
    </row>
    <row r="4" spans="1:16" x14ac:dyDescent="0.25">
      <c r="A4" s="29" t="s">
        <v>9</v>
      </c>
      <c r="B4" s="49">
        <f ca="1">SUMIF(INDIRECT("Bets!B18"):INDIRECT("Bets!B10000"),A4,INDIRECT("Bets!G18"):INDIRECT("Bets!G10000"))</f>
        <v>0</v>
      </c>
      <c r="C4" s="50">
        <f ca="1">SUMIF(INDIRECT("Bets!B18"):INDIRECT("Bets!B10000"),A4,INDIRECT("Bets!L18"):INDIRECT("Bets!L10000"))</f>
        <v>0</v>
      </c>
      <c r="D4" s="51">
        <f t="shared" ref="D4:D12" ca="1" si="0">IF(B4&lt;&gt;0,C4/B4,0)</f>
        <v>0</v>
      </c>
      <c r="E4" s="29">
        <f ca="1">(COUNTIF(INDIRECT("Bets!B18"):INDIRECT("Bets!B10000"),A4))</f>
        <v>0</v>
      </c>
      <c r="F4" s="52">
        <f ca="1">SUMIF(INDIRECT("Bets!B18"):INDIRECT("Bets!B10000"),A4,INDIRECT("Bets!N18"):INDIRECT("Bets!N10000"))</f>
        <v>0</v>
      </c>
      <c r="G4" s="51">
        <f t="shared" ref="G4:G12" ca="1" si="1">IF(E4&lt;&gt;0,F4/E4,0)</f>
        <v>0</v>
      </c>
      <c r="J4" s="63" t="s">
        <v>39</v>
      </c>
      <c r="K4" s="26">
        <v>0</v>
      </c>
      <c r="L4" s="26">
        <v>0</v>
      </c>
      <c r="M4" s="47">
        <f ca="1">SUMPRODUCT(--(INDIRECT("Bets!D18"):INDIRECT("Bets!D10000")=J4),--(INDIRECT("Bets!I18"):INDIRECT("Bets!I10000")="-"),INDIRECT("Bets!G18"):INDIRECT("Bets!G10000"))</f>
        <v>0</v>
      </c>
      <c r="N4" s="48">
        <f t="shared" ref="N4:N28" ca="1" si="2">(O4+M4)-(K4-L4)</f>
        <v>0</v>
      </c>
      <c r="O4" s="47">
        <f ca="1">((K4+SUMIF(INDIRECT("Bets!D18"):INDIRECT("Bets!D10000"),J4,INDIRECT("Bets!L18"):INDIRECT("Bets!L10000"))-L4)-M4)</f>
        <v>0</v>
      </c>
      <c r="P4" s="12"/>
    </row>
    <row r="5" spans="1:16" x14ac:dyDescent="0.25">
      <c r="A5" s="29" t="s">
        <v>18</v>
      </c>
      <c r="B5" s="49">
        <f ca="1">SUMIF(INDIRECT("Bets!B18"):INDIRECT("Bets!B10000"),A5,INDIRECT("Bets!G18"):INDIRECT("Bets!G10000"))</f>
        <v>4180</v>
      </c>
      <c r="C5" s="50">
        <f ca="1">SUMIF(INDIRECT("Bets!B18"):INDIRECT("Bets!B10000"),A5,INDIRECT("Bets!L18"):INDIRECT("Bets!L10000"))</f>
        <v>5318.4400000000005</v>
      </c>
      <c r="D5" s="51">
        <f t="shared" ca="1" si="0"/>
        <v>1.2723540669856461</v>
      </c>
      <c r="E5" s="29">
        <f ca="1">(COUNTIF(INDIRECT("Bets!B18"):INDIRECT("Bets!B10000"),A5))</f>
        <v>26</v>
      </c>
      <c r="F5" s="52">
        <f ca="1">SUMIF(INDIRECT("Bets!B18"):INDIRECT("Bets!B10000"),A5,INDIRECT("Bets!N18"):INDIRECT("Bets!N10000"))</f>
        <v>27.760000000000005</v>
      </c>
      <c r="G5" s="51">
        <f t="shared" ca="1" si="1"/>
        <v>1.0676923076923079</v>
      </c>
      <c r="J5" s="63" t="s">
        <v>72</v>
      </c>
      <c r="K5" s="26">
        <v>0</v>
      </c>
      <c r="L5" s="26">
        <v>0</v>
      </c>
      <c r="M5" s="47">
        <f ca="1">SUMPRODUCT(--(INDIRECT("Bets!D18"):INDIRECT("Bets!D10000")=J5),--(INDIRECT("Bets!I18"):INDIRECT("Bets!I10000")="-"),INDIRECT("Bets!G18"):INDIRECT("Bets!G10000"))</f>
        <v>0</v>
      </c>
      <c r="N5" s="48">
        <f t="shared" ca="1" si="2"/>
        <v>1181.8399999999999</v>
      </c>
      <c r="O5" s="47">
        <f ca="1">((K5+SUMIF(INDIRECT("Bets!D18"):INDIRECT("Bets!D10000"),J5,INDIRECT("Bets!L18"):INDIRECT("Bets!L10000"))-L5)-M5)</f>
        <v>1181.8399999999999</v>
      </c>
      <c r="P5" s="12"/>
    </row>
    <row r="6" spans="1:16" x14ac:dyDescent="0.25">
      <c r="A6" s="29" t="s">
        <v>29</v>
      </c>
      <c r="B6" s="49">
        <f ca="1">SUMIF(INDIRECT("Bets!B18"):INDIRECT("Bets!B10000"),A6,INDIRECT("Bets!G18"):INDIRECT("Bets!G10000"))</f>
        <v>0</v>
      </c>
      <c r="C6" s="50">
        <f ca="1">SUMIF(INDIRECT("Bets!B18"):INDIRECT("Bets!B10000"),A6,INDIRECT("Bets!L18"):INDIRECT("Bets!L10000"))</f>
        <v>0</v>
      </c>
      <c r="D6" s="51">
        <f t="shared" ca="1" si="0"/>
        <v>0</v>
      </c>
      <c r="E6" s="29">
        <f ca="1">(COUNTIF(INDIRECT("Bets!B18"):INDIRECT("Bets!B10000"),A6))</f>
        <v>0</v>
      </c>
      <c r="F6" s="52">
        <f ca="1">SUMIF(INDIRECT("Bets!B18"):INDIRECT("Bets!B10000"),A6,INDIRECT("Bets!N18"):INDIRECT("Bets!N10000"))</f>
        <v>0</v>
      </c>
      <c r="G6" s="51">
        <f t="shared" ca="1" si="1"/>
        <v>0</v>
      </c>
      <c r="J6" s="63" t="s">
        <v>59</v>
      </c>
      <c r="K6" s="26">
        <v>0</v>
      </c>
      <c r="L6" s="26">
        <v>0</v>
      </c>
      <c r="M6" s="47">
        <f ca="1">SUMPRODUCT(--(INDIRECT("Bets!D18"):INDIRECT("Bets!D10000")=J6),--(INDIRECT("Bets!I18"):INDIRECT("Bets!I10000")="-"),INDIRECT("Bets!G18"):INDIRECT("Bets!G10000"))</f>
        <v>0</v>
      </c>
      <c r="N6" s="48">
        <f t="shared" ca="1" si="2"/>
        <v>0</v>
      </c>
      <c r="O6" s="47">
        <f ca="1">((K6+SUMIF(INDIRECT("Bets!D18"):INDIRECT("Bets!D10000"),J6,INDIRECT("Bets!L18"):INDIRECT("Bets!L10000"))-L6)-M6)</f>
        <v>0</v>
      </c>
      <c r="P6" s="12"/>
    </row>
    <row r="7" spans="1:16" x14ac:dyDescent="0.25">
      <c r="A7" s="29" t="s">
        <v>51</v>
      </c>
      <c r="B7" s="49">
        <f ca="1">SUMIF(INDIRECT("Bets!B18"):INDIRECT("Bets!B10000"),A7,INDIRECT("Bets!G18"):INDIRECT("Bets!G10000"))</f>
        <v>0</v>
      </c>
      <c r="C7" s="50">
        <f ca="1">SUMIF(INDIRECT("Bets!B18"):INDIRECT("Bets!B10000"),A7,INDIRECT("Bets!L18"):INDIRECT("Bets!L10000"))</f>
        <v>0</v>
      </c>
      <c r="D7" s="51">
        <f t="shared" ca="1" si="0"/>
        <v>0</v>
      </c>
      <c r="E7" s="29">
        <f ca="1">(COUNTIF(INDIRECT("Bets!B18"):INDIRECT("Bets!B10000"),A7))</f>
        <v>0</v>
      </c>
      <c r="F7" s="52">
        <f ca="1">SUMIF(INDIRECT("Bets!B18"):INDIRECT("Bets!B10000"),A7,INDIRECT("Bets!N18"):INDIRECT("Bets!N10000"))</f>
        <v>0</v>
      </c>
      <c r="G7" s="51">
        <f t="shared" ca="1" si="1"/>
        <v>0</v>
      </c>
      <c r="J7" s="63" t="s">
        <v>35</v>
      </c>
      <c r="K7" s="26">
        <v>0</v>
      </c>
      <c r="L7" s="26">
        <v>0</v>
      </c>
      <c r="M7" s="47">
        <f ca="1">SUMPRODUCT(--(INDIRECT("Bets!D18"):INDIRECT("Bets!D10000")=J7),--(INDIRECT("Bets!I18"):INDIRECT("Bets!I10000")="-"),INDIRECT("Bets!G18"):INDIRECT("Bets!G10000"))</f>
        <v>0</v>
      </c>
      <c r="N7" s="48">
        <f t="shared" ca="1" si="2"/>
        <v>0</v>
      </c>
      <c r="O7" s="47">
        <f ca="1">((K7+SUMIF(INDIRECT("Bets!D18"):INDIRECT("Bets!D10000"),J7,INDIRECT("Bets!L18"):INDIRECT("Bets!L10000"))-L7)-M7)</f>
        <v>0</v>
      </c>
      <c r="P7" s="12"/>
    </row>
    <row r="8" spans="1:16" x14ac:dyDescent="0.25">
      <c r="A8" s="29" t="s">
        <v>66</v>
      </c>
      <c r="B8" s="49">
        <f ca="1">SUMIF(INDIRECT("Bets!B18"):INDIRECT("Bets!B10000"),A8,INDIRECT("Bets!G18"):INDIRECT("Bets!G10000"))</f>
        <v>0</v>
      </c>
      <c r="C8" s="50">
        <f ca="1">SUMIF(INDIRECT("Bets!B18"):INDIRECT("Bets!B10000"),A8,INDIRECT("Bets!L18"):INDIRECT("Bets!L10000"))</f>
        <v>0</v>
      </c>
      <c r="D8" s="51">
        <f t="shared" ca="1" si="0"/>
        <v>0</v>
      </c>
      <c r="E8" s="29">
        <f ca="1">(COUNTIF(INDIRECT("Bets!B18"):INDIRECT("Bets!B10000"),A8))</f>
        <v>0</v>
      </c>
      <c r="F8" s="52">
        <f ca="1">SUMIF(INDIRECT("Bets!B18"):INDIRECT("Bets!B10000"),A8,INDIRECT("Bets!N18"):INDIRECT("Bets!N10000"))</f>
        <v>0</v>
      </c>
      <c r="G8" s="51">
        <f t="shared" ca="1" si="1"/>
        <v>0</v>
      </c>
      <c r="J8" s="63" t="s">
        <v>48</v>
      </c>
      <c r="K8" s="26">
        <v>0</v>
      </c>
      <c r="L8" s="26">
        <v>0</v>
      </c>
      <c r="M8" s="47">
        <f ca="1">SUMPRODUCT(--(INDIRECT("Bets!D18"):INDIRECT("Bets!D10000")=J8),--(INDIRECT("Bets!I18"):INDIRECT("Bets!I10000")="-"),INDIRECT("Bets!G18"):INDIRECT("Bets!G10000"))</f>
        <v>0</v>
      </c>
      <c r="N8" s="48">
        <f t="shared" ca="1" si="2"/>
        <v>32</v>
      </c>
      <c r="O8" s="47">
        <f ca="1">((K8+SUMIF(INDIRECT("Bets!D18"):INDIRECT("Bets!D10000"),J8,INDIRECT("Bets!L18"):INDIRECT("Bets!L10000"))-L8)-M8)</f>
        <v>32</v>
      </c>
      <c r="P8" s="12"/>
    </row>
    <row r="9" spans="1:16" x14ac:dyDescent="0.25">
      <c r="A9" s="29" t="s">
        <v>67</v>
      </c>
      <c r="B9" s="49">
        <f ca="1">SUMIF(INDIRECT("Bets!B18"):INDIRECT("Bets!B10000"),A9,INDIRECT("Bets!G18"):INDIRECT("Bets!G10000"))</f>
        <v>0</v>
      </c>
      <c r="C9" s="50">
        <f ca="1">SUMIF(INDIRECT("Bets!B18"):INDIRECT("Bets!B10000"),A9,INDIRECT("Bets!L18"):INDIRECT("Bets!L10000"))</f>
        <v>0</v>
      </c>
      <c r="D9" s="51">
        <f t="shared" ca="1" si="0"/>
        <v>0</v>
      </c>
      <c r="E9" s="29">
        <f ca="1">(COUNTIF(INDIRECT("Bets!B18"):INDIRECT("Bets!B10000"),A9))</f>
        <v>0</v>
      </c>
      <c r="F9" s="52">
        <f ca="1">SUMIF(INDIRECT("Bets!B18"):INDIRECT("Bets!B10000"),A9,INDIRECT("Bets!N18"):INDIRECT("Bets!N10000"))</f>
        <v>0</v>
      </c>
      <c r="G9" s="51">
        <f t="shared" ca="1" si="1"/>
        <v>0</v>
      </c>
      <c r="J9" s="63" t="s">
        <v>40</v>
      </c>
      <c r="K9" s="26">
        <v>0</v>
      </c>
      <c r="L9" s="26">
        <v>0</v>
      </c>
      <c r="M9" s="47">
        <f ca="1">SUMPRODUCT(--(INDIRECT("Bets!D18"):INDIRECT("Bets!D10000")=J9),--(INDIRECT("Bets!I18"):INDIRECT("Bets!I10000")="-"),INDIRECT("Bets!G18"):INDIRECT("Bets!G10000"))</f>
        <v>0</v>
      </c>
      <c r="N9" s="48">
        <f t="shared" ca="1" si="2"/>
        <v>0</v>
      </c>
      <c r="O9" s="47">
        <f ca="1">((K9+SUMIF(INDIRECT("Bets!D18"):INDIRECT("Bets!D10000"),J9,INDIRECT("Bets!L18"):INDIRECT("Bets!L10000"))-L9)-M9)</f>
        <v>0</v>
      </c>
      <c r="P9" s="12"/>
    </row>
    <row r="10" spans="1:16" x14ac:dyDescent="0.25">
      <c r="A10" s="29" t="s">
        <v>54</v>
      </c>
      <c r="B10" s="49">
        <f ca="1">SUMIF(INDIRECT("Bets!B18"):INDIRECT("Bets!B10000"),A10,INDIRECT("Bets!G18"):INDIRECT("Bets!G10000"))</f>
        <v>0</v>
      </c>
      <c r="C10" s="50">
        <f ca="1">SUMIF(INDIRECT("Bets!B18"):INDIRECT("Bets!B10000"),A10,INDIRECT("Bets!L18"):INDIRECT("Bets!L10000"))</f>
        <v>0</v>
      </c>
      <c r="D10" s="51">
        <f t="shared" ca="1" si="0"/>
        <v>0</v>
      </c>
      <c r="E10" s="29">
        <f ca="1">(COUNTIF(INDIRECT("Bets!B18"):INDIRECT("Bets!B10000"),A10))</f>
        <v>0</v>
      </c>
      <c r="F10" s="52">
        <f ca="1">SUMIF(INDIRECT("Bets!B18"):INDIRECT("Bets!B10000"),A10,INDIRECT("Bets!N18"):INDIRECT("Bets!N10000"))</f>
        <v>0</v>
      </c>
      <c r="G10" s="51">
        <f t="shared" ca="1" si="1"/>
        <v>0</v>
      </c>
      <c r="J10" s="63" t="s">
        <v>60</v>
      </c>
      <c r="K10" s="26">
        <v>0</v>
      </c>
      <c r="L10" s="26">
        <v>0</v>
      </c>
      <c r="M10" s="47">
        <f ca="1">SUMPRODUCT(--(INDIRECT("Bets!D18"):INDIRECT("Bets!D10000")=J10),--(INDIRECT("Bets!I18"):INDIRECT("Bets!I10000")="-"),INDIRECT("Bets!G18"):INDIRECT("Bets!G10000"))</f>
        <v>0</v>
      </c>
      <c r="N10" s="48">
        <f t="shared" ca="1" si="2"/>
        <v>0</v>
      </c>
      <c r="O10" s="47">
        <f ca="1">((K10+SUMIF(INDIRECT("Bets!D18"):INDIRECT("Bets!D10000"),J10,INDIRECT("Bets!L18"):INDIRECT("Bets!L10000"))-L10)-M10)</f>
        <v>0</v>
      </c>
      <c r="P10" s="12"/>
    </row>
    <row r="11" spans="1:16" x14ac:dyDescent="0.25">
      <c r="A11" s="29" t="s">
        <v>8</v>
      </c>
      <c r="B11" s="49">
        <f ca="1">SUMIF(INDIRECT("Bets!B18"):INDIRECT("Bets!B10000"),A11,INDIRECT("Bets!G18"):INDIRECT("Bets!G10000"))</f>
        <v>0</v>
      </c>
      <c r="C11" s="50">
        <f ca="1">SUMIF(INDIRECT("Bets!B18"):INDIRECT("Bets!B10000"),A11,INDIRECT("Bets!L18"):INDIRECT("Bets!L10000"))</f>
        <v>0</v>
      </c>
      <c r="D11" s="51">
        <f t="shared" ca="1" si="0"/>
        <v>0</v>
      </c>
      <c r="E11" s="29">
        <f ca="1">(COUNTIF(INDIRECT("Bets!B18"):INDIRECT("Bets!B10000"),A11))</f>
        <v>0</v>
      </c>
      <c r="F11" s="52">
        <f ca="1">SUMIF(INDIRECT("Bets!B18"):INDIRECT("Bets!B10000"),A11,INDIRECT("Bets!N18"):INDIRECT("Bets!N10000"))</f>
        <v>0</v>
      </c>
      <c r="G11" s="51">
        <f t="shared" ca="1" si="1"/>
        <v>0</v>
      </c>
      <c r="J11" s="63" t="s">
        <v>65</v>
      </c>
      <c r="K11" s="26">
        <v>0</v>
      </c>
      <c r="L11" s="26">
        <v>0</v>
      </c>
      <c r="M11" s="47">
        <f ca="1">SUMPRODUCT(--(INDIRECT("Bets!D18"):INDIRECT("Bets!D10000")=J11),--(INDIRECT("Bets!I18"):INDIRECT("Bets!I10000")="-"),INDIRECT("Bets!G18"):INDIRECT("Bets!G10000"))</f>
        <v>0</v>
      </c>
      <c r="N11" s="48">
        <f t="shared" ca="1" si="2"/>
        <v>0</v>
      </c>
      <c r="O11" s="47">
        <f ca="1">((K11+SUMIF(INDIRECT("Bets!D18"):INDIRECT("Bets!D10000"),J11,INDIRECT("Bets!L18"):INDIRECT("Bets!L10000"))-L11)-M11)</f>
        <v>0</v>
      </c>
      <c r="P11" s="12"/>
    </row>
    <row r="12" spans="1:16" x14ac:dyDescent="0.25">
      <c r="A12" s="29" t="s">
        <v>55</v>
      </c>
      <c r="B12" s="49">
        <f ca="1">SUMIF(INDIRECT("Bets!B18"):INDIRECT("Bets!B10000"),A12,INDIRECT("Bets!G18"):INDIRECT("Bets!G10000"))</f>
        <v>0</v>
      </c>
      <c r="C12" s="50">
        <f ca="1">SUMIF(INDIRECT("Bets!B18"):INDIRECT("Bets!B10000"),A12,INDIRECT("Bets!L18"):INDIRECT("Bets!L10000"))</f>
        <v>0</v>
      </c>
      <c r="D12" s="51">
        <f t="shared" ca="1" si="0"/>
        <v>0</v>
      </c>
      <c r="E12" s="29">
        <f ca="1">(COUNTIF(INDIRECT("Bets!B18"):INDIRECT("Bets!B10000"),A12))</f>
        <v>0</v>
      </c>
      <c r="F12" s="52">
        <f ca="1">SUMIF(INDIRECT("Bets!B18"):INDIRECT("Bets!B10000"),A12,INDIRECT("Bets!N18"):INDIRECT("Bets!N10000"))</f>
        <v>0</v>
      </c>
      <c r="G12" s="51">
        <f t="shared" ca="1" si="1"/>
        <v>0</v>
      </c>
      <c r="J12" s="63" t="s">
        <v>49</v>
      </c>
      <c r="K12" s="26">
        <v>0</v>
      </c>
      <c r="L12" s="26">
        <v>0</v>
      </c>
      <c r="M12" s="47">
        <f ca="1">SUMPRODUCT(--(INDIRECT("Bets!D18"):INDIRECT("Bets!D10000")=J12),--(INDIRECT("Bets!I18"):INDIRECT("Bets!I10000")="-"),INDIRECT("Bets!G18"):INDIRECT("Bets!G10000"))</f>
        <v>0</v>
      </c>
      <c r="N12" s="48">
        <f t="shared" ca="1" si="2"/>
        <v>190</v>
      </c>
      <c r="O12" s="47">
        <f ca="1">((K12+SUMIF(INDIRECT("Bets!D18"):INDIRECT("Bets!D10000"),J12,INDIRECT("Bets!L18"):INDIRECT("Bets!L10000"))-L12)-M12)</f>
        <v>190</v>
      </c>
      <c r="P12" s="12"/>
    </row>
    <row r="13" spans="1:16" x14ac:dyDescent="0.25">
      <c r="A13" s="29" t="s">
        <v>52</v>
      </c>
      <c r="B13" s="49">
        <f ca="1">SUMIF(INDIRECT("Bets!B18"):INDIRECT("Bets!B10000"),A13,INDIRECT("Bets!G18"):INDIRECT("Bets!G10000"))</f>
        <v>0</v>
      </c>
      <c r="C13" s="50">
        <f ca="1">SUMIF(INDIRECT("Bets!B18"):INDIRECT("Bets!B10000"),A13,INDIRECT("Bets!L18"):INDIRECT("Bets!L10000"))</f>
        <v>0</v>
      </c>
      <c r="D13" s="51">
        <f ca="1">IF(B13&lt;&gt;0,C13/B13,0)</f>
        <v>0</v>
      </c>
      <c r="E13" s="29">
        <f ca="1">(COUNTIF(INDIRECT("Bets!B18"):INDIRECT("Bets!B10000"),A13))</f>
        <v>0</v>
      </c>
      <c r="F13" s="52">
        <f ca="1">SUMIF(INDIRECT("Bets!B18"):INDIRECT("Bets!B10000"),A13,INDIRECT("Bets!N18"):INDIRECT("Bets!N10000"))</f>
        <v>0</v>
      </c>
      <c r="G13" s="51">
        <f ca="1">IF(E13&lt;&gt;0,F13/E13,0)</f>
        <v>0</v>
      </c>
      <c r="J13" s="63" t="s">
        <v>41</v>
      </c>
      <c r="K13" s="26">
        <v>0</v>
      </c>
      <c r="L13" s="26">
        <v>0</v>
      </c>
      <c r="M13" s="47">
        <f ca="1">SUMPRODUCT(--(INDIRECT("Bets!D18"):INDIRECT("Bets!D10000")=J13),--(INDIRECT("Bets!I18"):INDIRECT("Bets!I10000")="-"),INDIRECT("Bets!G18"):INDIRECT("Bets!G10000"))</f>
        <v>0</v>
      </c>
      <c r="N13" s="48">
        <f t="shared" ca="1" si="2"/>
        <v>0</v>
      </c>
      <c r="O13" s="47">
        <f ca="1">((K13+SUMIF(INDIRECT("Bets!D18"):INDIRECT("Bets!D10000"),J13,INDIRECT("Bets!L18"):INDIRECT("Bets!L10000"))-L13)-M13)</f>
        <v>0</v>
      </c>
      <c r="P13" s="12"/>
    </row>
    <row r="14" spans="1:16" x14ac:dyDescent="0.25">
      <c r="A14" s="29" t="s">
        <v>56</v>
      </c>
      <c r="B14" s="49">
        <f ca="1">SUMIF(INDIRECT("Bets!B18"):INDIRECT("Bets!B10000"),A14,INDIRECT("Bets!G18"):INDIRECT("Bets!G10000"))</f>
        <v>0</v>
      </c>
      <c r="C14" s="50">
        <f ca="1">SUMIF(INDIRECT("Bets!B18"):INDIRECT("Bets!B10000"),A14,INDIRECT("Bets!L18"):INDIRECT("Bets!L10000"))</f>
        <v>0</v>
      </c>
      <c r="D14" s="51">
        <f ca="1">IF(B14&lt;&gt;0,C14/B14,0)</f>
        <v>0</v>
      </c>
      <c r="E14" s="29">
        <f ca="1">(COUNTIF(INDIRECT("Bets!B18"):INDIRECT("Bets!B10000"),A14))</f>
        <v>0</v>
      </c>
      <c r="F14" s="52">
        <f ca="1">SUMIF(INDIRECT("Bets!B18"):INDIRECT("Bets!B10000"),A14,INDIRECT("Bets!N18"):INDIRECT("Bets!N10000"))</f>
        <v>0</v>
      </c>
      <c r="G14" s="51">
        <f ca="1">IF(E14&lt;&gt;0,F14/E14,0)</f>
        <v>0</v>
      </c>
      <c r="J14" s="63" t="s">
        <v>42</v>
      </c>
      <c r="K14" s="26">
        <v>0</v>
      </c>
      <c r="L14" s="26">
        <v>0</v>
      </c>
      <c r="M14" s="47">
        <f ca="1">SUMPRODUCT(--(INDIRECT("Bets!D18"):INDIRECT("Bets!D10000")=J14),--(INDIRECT("Bets!I18"):INDIRECT("Bets!I10000")="-"),INDIRECT("Bets!G18"):INDIRECT("Bets!G10000"))</f>
        <v>0</v>
      </c>
      <c r="N14" s="48">
        <f t="shared" ca="1" si="2"/>
        <v>1850</v>
      </c>
      <c r="O14" s="47">
        <f ca="1">((K14+SUMIF(INDIRECT("Bets!D18"):INDIRECT("Bets!D10000"),J14,INDIRECT("Bets!L18"):INDIRECT("Bets!L10000"))-L14)-M14)</f>
        <v>1850</v>
      </c>
      <c r="P14" s="12"/>
    </row>
    <row r="15" spans="1:16" x14ac:dyDescent="0.25">
      <c r="A15" s="29" t="s">
        <v>57</v>
      </c>
      <c r="B15" s="49">
        <f ca="1">SUMIF(INDIRECT("Bets!B18"):INDIRECT("Bets!B10000"),A15,INDIRECT("Bets!G18"):INDIRECT("Bets!G10000"))</f>
        <v>0</v>
      </c>
      <c r="C15" s="50">
        <f ca="1">SUMIF(INDIRECT("Bets!B18"):INDIRECT("Bets!B10000"),A15,INDIRECT("Bets!L18"):INDIRECT("Bets!L10000"))</f>
        <v>0</v>
      </c>
      <c r="D15" s="51">
        <f ca="1">IF(B15&lt;&gt;0,C15/B15,0)</f>
        <v>0</v>
      </c>
      <c r="E15" s="29">
        <f ca="1">(COUNTIF(INDIRECT("Bets!B18"):INDIRECT("Bets!B10000"),A15))</f>
        <v>0</v>
      </c>
      <c r="F15" s="52">
        <f ca="1">SUMIF(INDIRECT("Bets!B18"):INDIRECT("Bets!B10000"),A15,INDIRECT("Bets!N18"):INDIRECT("Bets!N10000"))</f>
        <v>0</v>
      </c>
      <c r="G15" s="51">
        <f ca="1">IF(E15&lt;&gt;0,F15/E15,0)</f>
        <v>0</v>
      </c>
      <c r="J15" s="63" t="s">
        <v>38</v>
      </c>
      <c r="K15" s="26">
        <v>0</v>
      </c>
      <c r="L15" s="26">
        <v>0</v>
      </c>
      <c r="M15" s="47">
        <f ca="1">SUMPRODUCT(--(INDIRECT("Bets!D18"):INDIRECT("Bets!D10000")=J15),--(INDIRECT("Bets!I18"):INDIRECT("Bets!I10000")="-"),INDIRECT("Bets!G18"):INDIRECT("Bets!G10000"))</f>
        <v>0</v>
      </c>
      <c r="N15" s="48">
        <f t="shared" ca="1" si="2"/>
        <v>-100</v>
      </c>
      <c r="O15" s="47">
        <f ca="1">((K15+SUMIF(INDIRECT("Bets!D18"):INDIRECT("Bets!D10000"),J15,INDIRECT("Bets!L18"):INDIRECT("Bets!L10000"))-L15)-M15)</f>
        <v>-100</v>
      </c>
      <c r="P15" s="12"/>
    </row>
    <row r="16" spans="1:16" x14ac:dyDescent="0.25">
      <c r="A16" s="29" t="s">
        <v>53</v>
      </c>
      <c r="B16" s="49">
        <f ca="1">SUMIF(INDIRECT("Bets!B18"):INDIRECT("Bets!B10000"),A16,INDIRECT("Bets!G18"):INDIRECT("Bets!G10000"))</f>
        <v>0</v>
      </c>
      <c r="C16" s="50">
        <f ca="1">SUMIF(INDIRECT("Bets!B18"):INDIRECT("Bets!B10000"),A16,INDIRECT("Bets!L18"):INDIRECT("Bets!L10000"))</f>
        <v>0</v>
      </c>
      <c r="D16" s="51">
        <f ca="1">IF(B16&lt;&gt;0,C16/B16,0)</f>
        <v>0</v>
      </c>
      <c r="E16" s="29">
        <f ca="1">(COUNTIF(INDIRECT("Bets!B18"):INDIRECT("Bets!B10000"),A16))</f>
        <v>0</v>
      </c>
      <c r="F16" s="52">
        <f ca="1">SUMIF(INDIRECT("Bets!B18"):INDIRECT("Bets!B10000"),A16,INDIRECT("Bets!N18"):INDIRECT("Bets!N10000"))</f>
        <v>0</v>
      </c>
      <c r="G16" s="51">
        <f ca="1">IF(E16&lt;&gt;0,F16/E16,0)</f>
        <v>0</v>
      </c>
      <c r="J16" s="63" t="s">
        <v>43</v>
      </c>
      <c r="K16" s="26">
        <v>0</v>
      </c>
      <c r="L16" s="26">
        <v>0</v>
      </c>
      <c r="M16" s="47">
        <f ca="1">SUMPRODUCT(--(INDIRECT("Bets!D18"):INDIRECT("Bets!D10000")=J16),--(INDIRECT("Bets!I18"):INDIRECT("Bets!I10000")="-"),INDIRECT("Bets!G18"):INDIRECT("Bets!G10000"))</f>
        <v>0</v>
      </c>
      <c r="N16" s="48">
        <f t="shared" ca="1" si="2"/>
        <v>0</v>
      </c>
      <c r="O16" s="47">
        <f ca="1">((K16+SUMIF(INDIRECT("Bets!D18"):INDIRECT("Bets!D10000"),J16,INDIRECT("Bets!L18"):INDIRECT("Bets!L10000"))-L16)-M16)</f>
        <v>0</v>
      </c>
      <c r="P16" s="12"/>
    </row>
    <row r="17" spans="1:16" x14ac:dyDescent="0.25">
      <c r="A17" s="53" t="s">
        <v>19</v>
      </c>
      <c r="B17" s="37">
        <f ca="1">SUM(B4:B16)</f>
        <v>4180</v>
      </c>
      <c r="C17" s="37">
        <f ca="1">SUM(C4:C16)</f>
        <v>5318.4400000000005</v>
      </c>
      <c r="D17" s="39">
        <f ca="1">IF(B17&lt;&gt;0,C17/B17,0)</f>
        <v>1.2723540669856461</v>
      </c>
      <c r="E17" s="54">
        <f ca="1">SUM(E4:E16)</f>
        <v>26</v>
      </c>
      <c r="F17" s="41">
        <f ca="1">SUM(F4:F16)</f>
        <v>27.760000000000005</v>
      </c>
      <c r="G17" s="39">
        <f ca="1">IF(E17&lt;&gt;0,F17/E17,0)</f>
        <v>1.0676923076923079</v>
      </c>
      <c r="J17" s="63" t="s">
        <v>36</v>
      </c>
      <c r="K17" s="26">
        <v>0</v>
      </c>
      <c r="L17" s="26">
        <v>0</v>
      </c>
      <c r="M17" s="47">
        <f ca="1">SUMPRODUCT(--(INDIRECT("Bets!D18"):INDIRECT("Bets!D10000")=J17),--(INDIRECT("Bets!I18"):INDIRECT("Bets!I10000")="-"),INDIRECT("Bets!G18"):INDIRECT("Bets!G10000"))</f>
        <v>0</v>
      </c>
      <c r="N17" s="48">
        <f t="shared" ca="1" si="2"/>
        <v>1908.1</v>
      </c>
      <c r="O17" s="47">
        <f ca="1">((K17+SUMIF(INDIRECT("Bets!D18"):INDIRECT("Bets!D10000"),J17,INDIRECT("Bets!L18"):INDIRECT("Bets!L10000"))-L17)-M17)</f>
        <v>1908.1</v>
      </c>
      <c r="P17" s="12"/>
    </row>
    <row r="18" spans="1:16" x14ac:dyDescent="0.25">
      <c r="A18" s="12"/>
      <c r="B18" s="12"/>
      <c r="C18" s="2"/>
      <c r="D18" s="12"/>
      <c r="E18" s="12"/>
      <c r="F18" s="12"/>
      <c r="G18" s="12"/>
      <c r="J18" s="63" t="s">
        <v>61</v>
      </c>
      <c r="K18" s="26">
        <v>0</v>
      </c>
      <c r="L18" s="26">
        <v>0</v>
      </c>
      <c r="M18" s="47">
        <f ca="1">SUMPRODUCT(--(INDIRECT("Bets!D18"):INDIRECT("Bets!D10000")=J18),--(INDIRECT("Bets!I18"):INDIRECT("Bets!I10000")="-"),INDIRECT("Bets!G18"):INDIRECT("Bets!G10000"))</f>
        <v>0</v>
      </c>
      <c r="N18" s="48">
        <f t="shared" ca="1" si="2"/>
        <v>0</v>
      </c>
      <c r="O18" s="47">
        <f ca="1">((K18+SUMIF(INDIRECT("Bets!D18"):INDIRECT("Bets!D10000"),J18,INDIRECT("Bets!L18"):INDIRECT("Bets!L10000"))-L18)-M18)</f>
        <v>0</v>
      </c>
      <c r="P18" s="12"/>
    </row>
    <row r="19" spans="1:16" x14ac:dyDescent="0.25">
      <c r="J19" s="63" t="s">
        <v>62</v>
      </c>
      <c r="K19" s="26">
        <v>0</v>
      </c>
      <c r="L19" s="26">
        <v>0</v>
      </c>
      <c r="M19" s="47">
        <f ca="1">SUMPRODUCT(--(INDIRECT("Bets!D18"):INDIRECT("Bets!D10000")=J19),--(INDIRECT("Bets!I18"):INDIRECT("Bets!I10000")="-"),INDIRECT("Bets!G18"):INDIRECT("Bets!G10000"))</f>
        <v>0</v>
      </c>
      <c r="N19" s="48">
        <f t="shared" ca="1" si="2"/>
        <v>0</v>
      </c>
      <c r="O19" s="47">
        <f ca="1">((K19+SUMIF(INDIRECT("Bets!D18"):INDIRECT("Bets!D10000"),J19,INDIRECT("Bets!L18"):INDIRECT("Bets!L10000"))-L19)-M19)</f>
        <v>0</v>
      </c>
      <c r="P19" s="12"/>
    </row>
    <row r="20" spans="1:16" x14ac:dyDescent="0.25">
      <c r="J20" s="63" t="s">
        <v>37</v>
      </c>
      <c r="K20" s="26">
        <v>0</v>
      </c>
      <c r="L20" s="26">
        <v>0</v>
      </c>
      <c r="M20" s="47">
        <f ca="1">SUMPRODUCT(--(INDIRECT("Bets!D18"):INDIRECT("Bets!D10000")=J20),--(INDIRECT("Bets!I18"):INDIRECT("Bets!I10000")="-"),INDIRECT("Bets!G18"):INDIRECT("Bets!G10000"))</f>
        <v>0</v>
      </c>
      <c r="N20" s="48">
        <f t="shared" ca="1" si="2"/>
        <v>0</v>
      </c>
      <c r="O20" s="47">
        <f ca="1">((K20+SUMIF(INDIRECT("Bets!D18"):INDIRECT("Bets!D10000"),J20,INDIRECT("Bets!L18"):INDIRECT("Bets!L10000"))-L20)-M20)</f>
        <v>0</v>
      </c>
      <c r="P20" s="12"/>
    </row>
    <row r="21" spans="1:16" x14ac:dyDescent="0.25">
      <c r="J21" s="63" t="s">
        <v>63</v>
      </c>
      <c r="K21" s="26">
        <v>0</v>
      </c>
      <c r="L21" s="26">
        <v>0</v>
      </c>
      <c r="M21" s="47">
        <f ca="1">SUMPRODUCT(--(INDIRECT("Bets!D18"):INDIRECT("Bets!D10000")=J21),--(INDIRECT("Bets!I18"):INDIRECT("Bets!I10000")="-"),INDIRECT("Bets!G18"):INDIRECT("Bets!G10000"))</f>
        <v>0</v>
      </c>
      <c r="N21" s="48">
        <f t="shared" ca="1" si="2"/>
        <v>0</v>
      </c>
      <c r="O21" s="47">
        <f ca="1">((K21+SUMIF(INDIRECT("Bets!D18"):INDIRECT("Bets!D10000"),J21,INDIRECT("Bets!L18"):INDIRECT("Bets!L10000"))-L21)-M21)</f>
        <v>0</v>
      </c>
      <c r="P21" s="12"/>
    </row>
    <row r="22" spans="1:16" x14ac:dyDescent="0.25">
      <c r="J22" s="63" t="s">
        <v>47</v>
      </c>
      <c r="K22" s="26">
        <v>0</v>
      </c>
      <c r="L22" s="26">
        <v>0</v>
      </c>
      <c r="M22" s="47">
        <f ca="1">SUMPRODUCT(--(INDIRECT("Bets!D18"):INDIRECT("Bets!D10000")=J22),--(INDIRECT("Bets!I18"):INDIRECT("Bets!I10000")="-"),INDIRECT("Bets!G18"):INDIRECT("Bets!G10000"))</f>
        <v>0</v>
      </c>
      <c r="N22" s="48">
        <f ca="1">(O22+M22)-(K22-L22)</f>
        <v>0</v>
      </c>
      <c r="O22" s="47">
        <f ca="1">((K22+SUMIF(INDIRECT("Bets!D18"):INDIRECT("Bets!D10000"),J22,INDIRECT("Bets!L18"):INDIRECT("Bets!L10000"))-L22)-M22)</f>
        <v>0</v>
      </c>
      <c r="P22" s="12"/>
    </row>
    <row r="23" spans="1:16" x14ac:dyDescent="0.25">
      <c r="J23" s="63" t="s">
        <v>64</v>
      </c>
      <c r="K23" s="26">
        <v>0</v>
      </c>
      <c r="L23" s="26">
        <v>0</v>
      </c>
      <c r="M23" s="47">
        <f ca="1">SUMPRODUCT(--(INDIRECT("Bets!D18"):INDIRECT("Bets!D10000")=J23),--(INDIRECT("Bets!I18"):INDIRECT("Bets!I10000")="-"),INDIRECT("Bets!G18"):INDIRECT("Bets!G10000"))</f>
        <v>0</v>
      </c>
      <c r="N23" s="48">
        <f t="shared" ca="1" si="2"/>
        <v>0</v>
      </c>
      <c r="O23" s="47">
        <f ca="1">((K23+SUMIF(INDIRECT("Bets!D18"):INDIRECT("Bets!D10000"),J23,INDIRECT("Bets!L18"):INDIRECT("Bets!L10000"))-L23)-M23)</f>
        <v>0</v>
      </c>
      <c r="P23" s="12"/>
    </row>
    <row r="24" spans="1:16" x14ac:dyDescent="0.25">
      <c r="J24" s="63" t="s">
        <v>44</v>
      </c>
      <c r="K24" s="26">
        <v>0</v>
      </c>
      <c r="L24" s="26">
        <v>0</v>
      </c>
      <c r="M24" s="47">
        <f ca="1">SUMPRODUCT(--(INDIRECT("Bets!D18"):INDIRECT("Bets!D10000")=J24),--(INDIRECT("Bets!I18"):INDIRECT("Bets!I10000")="-"),INDIRECT("Bets!G18"):INDIRECT("Bets!G10000"))</f>
        <v>0</v>
      </c>
      <c r="N24" s="48">
        <f t="shared" ca="1" si="2"/>
        <v>0</v>
      </c>
      <c r="O24" s="47">
        <f ca="1">((K24+SUMIF(INDIRECT("Bets!D18"):INDIRECT("Bets!D10000"),J24,INDIRECT("Bets!L18"):INDIRECT("Bets!L10000"))-L24)-M24)</f>
        <v>0</v>
      </c>
      <c r="P24" s="12"/>
    </row>
    <row r="25" spans="1:16" x14ac:dyDescent="0.25">
      <c r="J25" s="63" t="s">
        <v>58</v>
      </c>
      <c r="K25" s="26">
        <v>0</v>
      </c>
      <c r="L25" s="26">
        <v>0</v>
      </c>
      <c r="M25" s="47">
        <f ca="1">SUMPRODUCT(--(INDIRECT("Bets!D18"):INDIRECT("Bets!D10000")=J25),--(INDIRECT("Bets!I18"):INDIRECT("Bets!I10000")="-"),INDIRECT("Bets!G18"):INDIRECT("Bets!G10000"))</f>
        <v>0</v>
      </c>
      <c r="N25" s="48">
        <f t="shared" ca="1" si="2"/>
        <v>0</v>
      </c>
      <c r="O25" s="47">
        <f ca="1">((K25+SUMIF(INDIRECT("Bets!D18"):INDIRECT("Bets!D10000"),J25,INDIRECT("Bets!L18"):INDIRECT("Bets!L10000"))-L25)-M25)</f>
        <v>0</v>
      </c>
      <c r="P25" s="12"/>
    </row>
    <row r="26" spans="1:16" x14ac:dyDescent="0.25">
      <c r="J26" s="63" t="s">
        <v>45</v>
      </c>
      <c r="K26" s="26">
        <v>0</v>
      </c>
      <c r="L26" s="26">
        <v>0</v>
      </c>
      <c r="M26" s="47">
        <f ca="1">SUMPRODUCT(--(INDIRECT("Bets!D18"):INDIRECT("Bets!D10000")=J26),--(INDIRECT("Bets!I18"):INDIRECT("Bets!I10000")="-"),INDIRECT("Bets!G18"):INDIRECT("Bets!G10000"))</f>
        <v>0</v>
      </c>
      <c r="N26" s="48">
        <f t="shared" ca="1" si="2"/>
        <v>-200</v>
      </c>
      <c r="O26" s="47">
        <f ca="1">((K26+SUMIF(INDIRECT("Bets!D18"):INDIRECT("Bets!D10000"),J26,INDIRECT("Bets!L18"):INDIRECT("Bets!L10000"))-L26)-M26)</f>
        <v>-200</v>
      </c>
      <c r="P26" s="12"/>
    </row>
    <row r="27" spans="1:16" x14ac:dyDescent="0.25">
      <c r="J27" s="63" t="s">
        <v>79</v>
      </c>
      <c r="K27" s="26">
        <v>0</v>
      </c>
      <c r="L27" s="26">
        <v>0</v>
      </c>
      <c r="M27" s="47">
        <f ca="1">SUMPRODUCT(--(INDIRECT("Bets!D18"):INDIRECT("Bets!D10000")=J27),--(INDIRECT("Bets!I18"):INDIRECT("Bets!I10000")="-"),INDIRECT("Bets!G18"):INDIRECT("Bets!G10000"))</f>
        <v>0</v>
      </c>
      <c r="N27" s="48">
        <f t="shared" ca="1" si="2"/>
        <v>456.5</v>
      </c>
      <c r="O27" s="47">
        <f ca="1">((K27+SUMIF(INDIRECT("Bets!D18"):INDIRECT("Bets!D10000"),J27,INDIRECT("Bets!L18"):INDIRECT("Bets!L10000"))-L27)-M27)</f>
        <v>456.5</v>
      </c>
      <c r="P27" s="12"/>
    </row>
    <row r="28" spans="1:16" x14ac:dyDescent="0.25">
      <c r="J28" s="63" t="s">
        <v>46</v>
      </c>
      <c r="K28" s="26">
        <v>0</v>
      </c>
      <c r="L28" s="26">
        <v>0</v>
      </c>
      <c r="M28" s="47">
        <f ca="1">SUMPRODUCT(--(INDIRECT("Bets!D18"):INDIRECT("Bets!D10000")=J28),--(INDIRECT("Bets!I18"):INDIRECT("Bets!I10000")="-"),INDIRECT("Bets!G18"):INDIRECT("Bets!G10000"))</f>
        <v>0</v>
      </c>
      <c r="N28" s="48">
        <f t="shared" ca="1" si="2"/>
        <v>0</v>
      </c>
      <c r="O28" s="47">
        <f ca="1">((K28+SUMIF(INDIRECT("Bets!D18"):INDIRECT("Bets!D10000"),J28,INDIRECT("Bets!L18"):INDIRECT("Bets!L10000"))-L28)-M28)</f>
        <v>0</v>
      </c>
      <c r="P28" s="12"/>
    </row>
    <row r="29" spans="1:16" x14ac:dyDescent="0.25">
      <c r="J29" s="17"/>
      <c r="K29" s="17"/>
      <c r="L29" s="17"/>
      <c r="M29" s="17"/>
      <c r="N29" s="17"/>
      <c r="O29" s="17"/>
      <c r="P29" s="12"/>
    </row>
    <row r="30" spans="1:16" x14ac:dyDescent="0.25">
      <c r="J30" s="18" t="s">
        <v>50</v>
      </c>
      <c r="K30" s="55">
        <f>SUM(K4:K28)</f>
        <v>0</v>
      </c>
      <c r="L30" s="55">
        <f>SUM(L4:L28)</f>
        <v>0</v>
      </c>
      <c r="M30" s="55">
        <f ca="1">SUM(M4:M28)</f>
        <v>0</v>
      </c>
      <c r="N30" s="55">
        <f ca="1">SUM(N4:N28)</f>
        <v>5318.4400000000005</v>
      </c>
      <c r="O30" s="55">
        <f ca="1">SUM(O4:O28)</f>
        <v>5318.4400000000005</v>
      </c>
      <c r="P30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Bets</vt:lpstr>
      <vt:lpstr>Sports and Bookies</vt:lpstr>
    </vt:vector>
  </TitlesOfParts>
  <Company>PAREXEL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Hickling, Brian</dc:creator>
  <cp:lastModifiedBy>Robby Pattinson</cp:lastModifiedBy>
  <dcterms:created xsi:type="dcterms:W3CDTF">2011-10-21T19:59:26Z</dcterms:created>
  <dcterms:modified xsi:type="dcterms:W3CDTF">2016-08-09T10:36:07Z</dcterms:modified>
</cp:coreProperties>
</file>